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updateLinks="never"/>
  <bookViews>
    <workbookView xWindow="2715" yWindow="0" windowWidth="7590" windowHeight="7785"/>
  </bookViews>
  <sheets>
    <sheet name="Scoring" sheetId="1" r:id="rId1"/>
    <sheet name="Questionnaire" sheetId="3" r:id="rId2"/>
    <sheet name="Overview country factsheet 2017" sheetId="6" r:id="rId3"/>
    <sheet name="Overview country factsheet 2016" sheetId="4" r:id="rId4"/>
    <sheet name="Overview country factsheet 2015" sheetId="5" r:id="rId5"/>
  </sheets>
  <externalReferences>
    <externalReference r:id="rId6"/>
    <externalReference r:id="rId7"/>
    <externalReference r:id="rId8"/>
  </externalReferences>
  <definedNames>
    <definedName name="_xlnm._FilterDatabase" localSheetId="2" hidden="1">'Overview country factsheet 2017'!$W$2:$X$30</definedName>
    <definedName name="_xlnm._FilterDatabase" localSheetId="1" hidden="1">Questionnaire!$CW$3:$CW$38</definedName>
    <definedName name="_Toc476813132" localSheetId="1">Questionnaire!$FM$1</definedName>
    <definedName name="dd">[1]Scoring!$D$75:$D$84</definedName>
    <definedName name="Q2.1">Scoring!$D$5:$D$6</definedName>
    <definedName name="Q2.10">Scoring!$D$57:$D$58</definedName>
    <definedName name="Q2.11">Scoring!#REF!</definedName>
    <definedName name="Q2.12">Scoring!$D$63:$D$64</definedName>
    <definedName name="Q2.13">Scoring!$D$65:$D$66</definedName>
    <definedName name="Q2.14">Scoring!$D$68:$D$71</definedName>
    <definedName name="Q2.15.1">Scoring!$D$72:$D$74</definedName>
    <definedName name="Q2.15.2">Scoring!$D$75:$D$78</definedName>
    <definedName name="Q2.17">Scoring!$D$85:$D$87</definedName>
    <definedName name="Q2.18">Scoring!#REF!</definedName>
    <definedName name="Q2.19">Scoring!$D$100:$D$102</definedName>
    <definedName name="Q2.2.1">Scoring!$D$7:$D$8</definedName>
    <definedName name="Q2.2.2">Scoring!$D$9:$D$10</definedName>
    <definedName name="Q2.2.3">Scoring!$D$12:$D$13</definedName>
    <definedName name="Q2.3.1">Scoring!$D$14:$D$15</definedName>
    <definedName name="Q2.3.2">Scoring!$D$16:$D$17</definedName>
    <definedName name="Q2.4">Scoring!$D$19:$D$21</definedName>
    <definedName name="Q2.5">Scoring!$D$28:$D$33</definedName>
    <definedName name="Q2.6.1">Scoring!$D$35:$D$37</definedName>
    <definedName name="Q2.6.2">Scoring!$D$38:$D$39</definedName>
    <definedName name="Q2.7">Scoring!$D$40:$D$42</definedName>
    <definedName name="Q2.8">Scoring!$D$46:$D$47</definedName>
    <definedName name="Q3.1">Scoring!$D$108:$D$117</definedName>
    <definedName name="Q3.12">Scoring!$D$151:$D$152</definedName>
    <definedName name="Q3.13">Scoring!$D$153:$D$154</definedName>
    <definedName name="Q3.14">Scoring!$D$157:$D$158</definedName>
    <definedName name="Q3.15">Scoring!$D$166:$D$167</definedName>
    <definedName name="Q3.2">Scoring!$D$118:$D$119</definedName>
    <definedName name="Q3.3.1">Scoring!$D$120:$D$124</definedName>
    <definedName name="Q4.1">Scoring!$D$171:$D$172</definedName>
    <definedName name="Q4.2">Scoring!$D$173:$D$176</definedName>
    <definedName name="Q4.3">Scoring!$D$177:$D$180</definedName>
    <definedName name="Q4.4">Scoring!$D$183:$D$186</definedName>
    <definedName name="Q4.5">Scoring!$D$187:$D$190</definedName>
    <definedName name="Q4.6">Scoring!$D$193:$D$195</definedName>
    <definedName name="Q4.7">Scoring!$D$196:$D$198</definedName>
    <definedName name="Q4.8">Scoring!$D$199:$D$201</definedName>
    <definedName name="Q4.9">Scoring!$D$202:$D$205</definedName>
    <definedName name="Q7.1">Scoring!$D$219:$D$220</definedName>
    <definedName name="Q7.10">Scoring!$D$253:$D$254</definedName>
    <definedName name="Q7.11">Scoring!$D$257:$D$258</definedName>
    <definedName name="Q7.12">Scoring!$D$259:$D$260</definedName>
    <definedName name="Q7.13">Scoring!$D$261:$D$262</definedName>
    <definedName name="Q7.2">Scoring!$D$221:$D$222</definedName>
    <definedName name="Q7.3">Scoring!$D$223:$D$224</definedName>
    <definedName name="Q7.4">Scoring!$D$225:$D$226</definedName>
    <definedName name="Q7.5">Scoring!$D$237:$D$238</definedName>
    <definedName name="Q7.6">Scoring!$D$240:$D$246</definedName>
    <definedName name="Q7.7">Scoring!$D$247:$D$248</definedName>
    <definedName name="Q7.8">Scoring!$D$249:$D$250</definedName>
    <definedName name="Q7.9">Scoring!$D$251:$D$252</definedName>
  </definedNames>
  <calcPr calcId="125725"/>
</workbook>
</file>

<file path=xl/calcChain.xml><?xml version="1.0" encoding="utf-8"?>
<calcChain xmlns="http://schemas.openxmlformats.org/spreadsheetml/2006/main">
  <c r="R46" i="5"/>
  <c r="R47"/>
  <c r="R45"/>
  <c r="K256" i="1" l="1"/>
  <c r="K218"/>
  <c r="O45" i="5" l="1"/>
  <c r="O46"/>
  <c r="O47"/>
  <c r="O44"/>
  <c r="O36"/>
  <c r="O37"/>
  <c r="O40"/>
  <c r="O35"/>
  <c r="O5"/>
  <c r="O6"/>
  <c r="O7"/>
  <c r="O8"/>
  <c r="O9"/>
  <c r="O10"/>
  <c r="O11"/>
  <c r="O12"/>
  <c r="O13"/>
  <c r="O14"/>
  <c r="O15"/>
  <c r="O16"/>
  <c r="O17"/>
  <c r="O18"/>
  <c r="O19"/>
  <c r="O20"/>
  <c r="O21"/>
  <c r="O22"/>
  <c r="O23"/>
  <c r="O24"/>
  <c r="O25"/>
  <c r="O26"/>
  <c r="O27"/>
  <c r="O28"/>
  <c r="O29"/>
  <c r="O30"/>
  <c r="O4"/>
  <c r="O3"/>
  <c r="O2"/>
  <c r="B31"/>
  <c r="D31"/>
  <c r="E31"/>
  <c r="F31"/>
  <c r="G31"/>
  <c r="H31"/>
  <c r="I31"/>
  <c r="J31"/>
  <c r="K31"/>
  <c r="L31"/>
  <c r="M31"/>
  <c r="N31"/>
  <c r="C31"/>
  <c r="C32" s="1"/>
  <c r="B32" i="4"/>
  <c r="C32"/>
  <c r="D32"/>
  <c r="E32"/>
  <c r="F32"/>
  <c r="G32"/>
  <c r="H32"/>
  <c r="I32"/>
  <c r="J32"/>
  <c r="K32"/>
  <c r="M32"/>
  <c r="N32"/>
  <c r="L32"/>
  <c r="B84" i="3" l="1"/>
  <c r="W4" i="4" l="1"/>
  <c r="W5"/>
  <c r="W6"/>
  <c r="W7"/>
  <c r="W8"/>
  <c r="W9"/>
  <c r="W10"/>
  <c r="W11"/>
  <c r="W12"/>
  <c r="W13"/>
  <c r="W14"/>
  <c r="W15"/>
  <c r="W16"/>
  <c r="W17"/>
  <c r="W18"/>
  <c r="W19"/>
  <c r="W20"/>
  <c r="W21"/>
  <c r="W22"/>
  <c r="W23"/>
  <c r="W24"/>
  <c r="W25"/>
  <c r="W26"/>
  <c r="W27"/>
  <c r="W28"/>
  <c r="W29"/>
  <c r="W30"/>
  <c r="W3"/>
  <c r="AQ17" i="3" l="1"/>
  <c r="ES15" l="1"/>
  <c r="ES23" l="1"/>
  <c r="ES20"/>
  <c r="ES17"/>
  <c r="ES16"/>
  <c r="AH23" l="1"/>
  <c r="AH22"/>
  <c r="AH24"/>
  <c r="AQ23"/>
  <c r="AU17"/>
  <c r="AU9"/>
  <c r="AS17"/>
  <c r="AS18"/>
  <c r="U11"/>
  <c r="AU11"/>
  <c r="P44" i="5" l="1"/>
  <c r="P45"/>
  <c r="P46"/>
  <c r="P47"/>
  <c r="Q47" l="1"/>
  <c r="Q45"/>
  <c r="Q46"/>
  <c r="Q44"/>
  <c r="EK51" i="3" l="1"/>
  <c r="EK52"/>
  <c r="EK53"/>
  <c r="EK50"/>
  <c r="H48" i="4"/>
  <c r="H49"/>
  <c r="H47"/>
  <c r="G48"/>
  <c r="G49"/>
  <c r="G47"/>
  <c r="E48"/>
  <c r="E49"/>
  <c r="E47"/>
  <c r="E45" i="6"/>
  <c r="E46"/>
  <c r="E47"/>
  <c r="E44"/>
  <c r="DQ51" i="3"/>
  <c r="DQ52"/>
  <c r="DQ53"/>
  <c r="DQ50"/>
  <c r="H49" i="6"/>
  <c r="H50"/>
  <c r="H51"/>
  <c r="H48"/>
  <c r="E49"/>
  <c r="E50"/>
  <c r="E51"/>
  <c r="E48"/>
  <c r="S44" i="4" l="1"/>
  <c r="S45"/>
  <c r="O48" l="1"/>
  <c r="O49"/>
  <c r="O47"/>
  <c r="L49"/>
  <c r="L47"/>
  <c r="L48"/>
  <c r="M49"/>
  <c r="M47"/>
  <c r="M48"/>
  <c r="DU38" i="3"/>
  <c r="DT35"/>
  <c r="N49" i="4" l="1"/>
  <c r="N48" l="1"/>
  <c r="B49"/>
  <c r="Q4" l="1"/>
  <c r="Q5"/>
  <c r="Q6"/>
  <c r="Q7"/>
  <c r="Q8"/>
  <c r="Q9"/>
  <c r="Q10"/>
  <c r="Q11"/>
  <c r="Q12"/>
  <c r="Q13"/>
  <c r="Q14"/>
  <c r="Q15"/>
  <c r="Q16"/>
  <c r="Q17"/>
  <c r="Q18"/>
  <c r="Q19"/>
  <c r="Q20"/>
  <c r="Q21"/>
  <c r="Q22"/>
  <c r="Q23"/>
  <c r="Q24"/>
  <c r="Q25"/>
  <c r="Q26"/>
  <c r="Q27"/>
  <c r="Q28"/>
  <c r="Q29"/>
  <c r="Q30"/>
  <c r="Q3"/>
  <c r="DQ4" i="3"/>
  <c r="EK4"/>
  <c r="AL35" l="1"/>
  <c r="AL36" s="1"/>
  <c r="B48" i="4" l="1"/>
  <c r="B47"/>
  <c r="S46"/>
  <c r="EV35" i="3" l="1"/>
  <c r="EW35" s="1"/>
  <c r="BD35"/>
  <c r="BE35" s="1"/>
  <c r="FJ36"/>
  <c r="DO37"/>
  <c r="DO36"/>
  <c r="AE35" l="1"/>
  <c r="B31" i="4"/>
  <c r="AN35" i="3" l="1"/>
  <c r="AN37"/>
  <c r="AN36"/>
  <c r="AP37"/>
  <c r="AP38"/>
  <c r="AP36"/>
  <c r="AP35"/>
  <c r="DX35" l="1"/>
  <c r="DR35"/>
  <c r="BL35" l="1"/>
  <c r="BM35" s="1"/>
  <c r="FQ35"/>
  <c r="FR35" s="1"/>
  <c r="FM36"/>
  <c r="FM35"/>
  <c r="FN35" s="1"/>
  <c r="BK35"/>
  <c r="BJ35"/>
  <c r="DT36"/>
  <c r="FG35"/>
  <c r="FF35"/>
  <c r="FE35"/>
  <c r="FD35"/>
  <c r="EC35"/>
  <c r="EA35"/>
  <c r="DZ35"/>
  <c r="EB35"/>
  <c r="DK35"/>
  <c r="DL35" s="1"/>
  <c r="DI35"/>
  <c r="DJ35" s="1"/>
  <c r="DO33" l="1"/>
  <c r="DO35" s="1"/>
  <c r="BZ35" l="1"/>
  <c r="BY35"/>
  <c r="BX35"/>
  <c r="BS35"/>
  <c r="DV35"/>
  <c r="DW35" s="1"/>
  <c r="DU35"/>
  <c r="DU5"/>
  <c r="DW5"/>
  <c r="DY5"/>
  <c r="EA5"/>
  <c r="EC5"/>
  <c r="EF5"/>
  <c r="EH5"/>
  <c r="EJ5"/>
  <c r="EO5"/>
  <c r="EQ5"/>
  <c r="ES5"/>
  <c r="EU5"/>
  <c r="EW5"/>
  <c r="EY5"/>
  <c r="FA5"/>
  <c r="FC5"/>
  <c r="FE5"/>
  <c r="FG5"/>
  <c r="FI5"/>
  <c r="FK5"/>
  <c r="DU6"/>
  <c r="DW6"/>
  <c r="DY6"/>
  <c r="EA6"/>
  <c r="EC6"/>
  <c r="EF6"/>
  <c r="EH6"/>
  <c r="EJ6"/>
  <c r="EO6"/>
  <c r="EQ6"/>
  <c r="ES6"/>
  <c r="EU6"/>
  <c r="EW6"/>
  <c r="EY6"/>
  <c r="FA6"/>
  <c r="FC6"/>
  <c r="FE6"/>
  <c r="FG6"/>
  <c r="FI6"/>
  <c r="FK6"/>
  <c r="DU7"/>
  <c r="DW7"/>
  <c r="DY7"/>
  <c r="EA7"/>
  <c r="EC7"/>
  <c r="EF7"/>
  <c r="EH7"/>
  <c r="EJ7"/>
  <c r="EO7"/>
  <c r="EQ7"/>
  <c r="ES7"/>
  <c r="EU7"/>
  <c r="EW7"/>
  <c r="EY7"/>
  <c r="FA7"/>
  <c r="FC7"/>
  <c r="FE7"/>
  <c r="FG7"/>
  <c r="FI7"/>
  <c r="FK7"/>
  <c r="DU8"/>
  <c r="DW8"/>
  <c r="DY8"/>
  <c r="EA8"/>
  <c r="EC8"/>
  <c r="EF8"/>
  <c r="EH8"/>
  <c r="EJ8"/>
  <c r="EO8"/>
  <c r="EQ8"/>
  <c r="ES8"/>
  <c r="EU8"/>
  <c r="EW8"/>
  <c r="EY8"/>
  <c r="FA8"/>
  <c r="FC8"/>
  <c r="FE8"/>
  <c r="FG8"/>
  <c r="FI8"/>
  <c r="FK8"/>
  <c r="DU9"/>
  <c r="DW9"/>
  <c r="DY9"/>
  <c r="EA9"/>
  <c r="EC9"/>
  <c r="EF9"/>
  <c r="EH9"/>
  <c r="EJ9"/>
  <c r="EO9"/>
  <c r="EQ9"/>
  <c r="ES9"/>
  <c r="EU9"/>
  <c r="EW9"/>
  <c r="EY9"/>
  <c r="FA9"/>
  <c r="FC9"/>
  <c r="FE9"/>
  <c r="FG9"/>
  <c r="FI9"/>
  <c r="FK9"/>
  <c r="DU10"/>
  <c r="DW10"/>
  <c r="DY10"/>
  <c r="EA10"/>
  <c r="EC10"/>
  <c r="EF10"/>
  <c r="EH10"/>
  <c r="EJ10"/>
  <c r="EO10"/>
  <c r="EQ10"/>
  <c r="ES10"/>
  <c r="EU10"/>
  <c r="EW10"/>
  <c r="EY10"/>
  <c r="FA10"/>
  <c r="FC10"/>
  <c r="FE10"/>
  <c r="FG10"/>
  <c r="FI10"/>
  <c r="FK10"/>
  <c r="DU11"/>
  <c r="DW11"/>
  <c r="DY11"/>
  <c r="EA11"/>
  <c r="EC11"/>
  <c r="EF11"/>
  <c r="EH11"/>
  <c r="EJ11"/>
  <c r="EO11"/>
  <c r="EQ11"/>
  <c r="ES11"/>
  <c r="EU11"/>
  <c r="EW11"/>
  <c r="EY11"/>
  <c r="FA11"/>
  <c r="FC11"/>
  <c r="FE11"/>
  <c r="FG11"/>
  <c r="FI11"/>
  <c r="FK11"/>
  <c r="DU12"/>
  <c r="DW12"/>
  <c r="DY12"/>
  <c r="EA12"/>
  <c r="EC12"/>
  <c r="EF12"/>
  <c r="EH12"/>
  <c r="EJ12"/>
  <c r="EO12"/>
  <c r="EQ12"/>
  <c r="ES12"/>
  <c r="EU12"/>
  <c r="EW12"/>
  <c r="EY12"/>
  <c r="FA12"/>
  <c r="FC12"/>
  <c r="FE12"/>
  <c r="FG12"/>
  <c r="FI12"/>
  <c r="FK12"/>
  <c r="DU13"/>
  <c r="DW13"/>
  <c r="DY13"/>
  <c r="EA13"/>
  <c r="EC13"/>
  <c r="EF13"/>
  <c r="EH13"/>
  <c r="EJ13"/>
  <c r="EO13"/>
  <c r="EQ13"/>
  <c r="ES13"/>
  <c r="EU13"/>
  <c r="EW13"/>
  <c r="EY13"/>
  <c r="FA13"/>
  <c r="FC13"/>
  <c r="FE13"/>
  <c r="FG13"/>
  <c r="FI13"/>
  <c r="FK13"/>
  <c r="DU14"/>
  <c r="DW14"/>
  <c r="DY14"/>
  <c r="EA14"/>
  <c r="EC14"/>
  <c r="EF14"/>
  <c r="EH14"/>
  <c r="EJ14"/>
  <c r="EO14"/>
  <c r="ES14"/>
  <c r="EU14"/>
  <c r="EW14"/>
  <c r="EY14"/>
  <c r="FA14"/>
  <c r="FC14"/>
  <c r="FE14"/>
  <c r="FG14"/>
  <c r="FI14"/>
  <c r="FK14"/>
  <c r="DU15"/>
  <c r="DW15"/>
  <c r="DY15"/>
  <c r="EA15"/>
  <c r="EC15"/>
  <c r="EF15"/>
  <c r="EH15"/>
  <c r="EJ15"/>
  <c r="EO15"/>
  <c r="EQ15"/>
  <c r="EU15"/>
  <c r="EW15"/>
  <c r="EY15"/>
  <c r="FA15"/>
  <c r="FC15"/>
  <c r="FE15"/>
  <c r="FG15"/>
  <c r="FI15"/>
  <c r="FK15"/>
  <c r="DU16"/>
  <c r="DW16"/>
  <c r="DY16"/>
  <c r="EA16"/>
  <c r="EC16"/>
  <c r="EF16"/>
  <c r="EH16"/>
  <c r="EJ16"/>
  <c r="EO16"/>
  <c r="EQ16"/>
  <c r="EU16"/>
  <c r="EW16"/>
  <c r="EY16"/>
  <c r="FA16"/>
  <c r="FC16"/>
  <c r="FE16"/>
  <c r="FG16"/>
  <c r="FI16"/>
  <c r="FK16"/>
  <c r="DU17"/>
  <c r="DW17"/>
  <c r="DY17"/>
  <c r="EA17"/>
  <c r="EC17"/>
  <c r="EF17"/>
  <c r="EH17"/>
  <c r="EJ17"/>
  <c r="EO17"/>
  <c r="EQ17"/>
  <c r="EU17"/>
  <c r="EW17"/>
  <c r="EY17"/>
  <c r="FA17"/>
  <c r="FC17"/>
  <c r="FE17"/>
  <c r="FG17"/>
  <c r="FI17"/>
  <c r="FK17"/>
  <c r="DU18"/>
  <c r="DW18"/>
  <c r="DY18"/>
  <c r="EA18"/>
  <c r="EC18"/>
  <c r="EF18"/>
  <c r="EH18"/>
  <c r="EJ18"/>
  <c r="EO18"/>
  <c r="EQ18"/>
  <c r="ES18"/>
  <c r="EU18"/>
  <c r="EW18"/>
  <c r="EY18"/>
  <c r="FA18"/>
  <c r="FC18"/>
  <c r="FE18"/>
  <c r="FG18"/>
  <c r="FI18"/>
  <c r="FK18"/>
  <c r="DU19"/>
  <c r="DW19"/>
  <c r="DY19"/>
  <c r="EA19"/>
  <c r="EC19"/>
  <c r="EF19"/>
  <c r="EH19"/>
  <c r="EJ19"/>
  <c r="EO19"/>
  <c r="EQ19"/>
  <c r="ES19"/>
  <c r="EU19"/>
  <c r="EW19"/>
  <c r="EY19"/>
  <c r="FA19"/>
  <c r="FC19"/>
  <c r="FE19"/>
  <c r="FG19"/>
  <c r="FI19"/>
  <c r="FK19"/>
  <c r="DU20"/>
  <c r="DW20"/>
  <c r="DY20"/>
  <c r="EA20"/>
  <c r="EC20"/>
  <c r="EF20"/>
  <c r="EH20"/>
  <c r="EJ20"/>
  <c r="EO20"/>
  <c r="EQ20"/>
  <c r="EU20"/>
  <c r="EW20"/>
  <c r="EY20"/>
  <c r="FA20"/>
  <c r="FC20"/>
  <c r="FE20"/>
  <c r="FG20"/>
  <c r="FI20"/>
  <c r="FK20"/>
  <c r="DU21"/>
  <c r="DW21"/>
  <c r="DY21"/>
  <c r="EA21"/>
  <c r="EC21"/>
  <c r="EF21"/>
  <c r="EH21"/>
  <c r="EJ21"/>
  <c r="EO21"/>
  <c r="EQ21"/>
  <c r="ES21"/>
  <c r="EU21"/>
  <c r="EW21"/>
  <c r="EY21"/>
  <c r="FA21"/>
  <c r="FC21"/>
  <c r="FE21"/>
  <c r="FG21"/>
  <c r="FI21"/>
  <c r="FK21"/>
  <c r="DU22"/>
  <c r="DW22"/>
  <c r="DY22"/>
  <c r="EA22"/>
  <c r="EC22"/>
  <c r="EF22"/>
  <c r="EH22"/>
  <c r="EJ22"/>
  <c r="EO22"/>
  <c r="EQ22"/>
  <c r="ES22"/>
  <c r="EU22"/>
  <c r="EW22"/>
  <c r="EY22"/>
  <c r="FA22"/>
  <c r="FC22"/>
  <c r="FE22"/>
  <c r="FG22"/>
  <c r="FI22"/>
  <c r="FK22"/>
  <c r="DU23"/>
  <c r="DW23"/>
  <c r="DY23"/>
  <c r="EA23"/>
  <c r="EC23"/>
  <c r="EF23"/>
  <c r="EH23"/>
  <c r="EJ23"/>
  <c r="EO23"/>
  <c r="EQ23"/>
  <c r="EU23"/>
  <c r="EW23"/>
  <c r="EY23"/>
  <c r="FA23"/>
  <c r="FC23"/>
  <c r="FE23"/>
  <c r="FG23"/>
  <c r="FI23"/>
  <c r="FK23"/>
  <c r="DU24"/>
  <c r="DW24"/>
  <c r="DY24"/>
  <c r="EA24"/>
  <c r="EC24"/>
  <c r="EF24"/>
  <c r="EH24"/>
  <c r="EJ24"/>
  <c r="EO24"/>
  <c r="EQ24"/>
  <c r="ES24"/>
  <c r="EU24"/>
  <c r="EW24"/>
  <c r="EY24"/>
  <c r="FA24"/>
  <c r="FC24"/>
  <c r="FE24"/>
  <c r="FG24"/>
  <c r="FI24"/>
  <c r="FK24"/>
  <c r="DU25"/>
  <c r="DW25"/>
  <c r="DY25"/>
  <c r="EA25"/>
  <c r="EC25"/>
  <c r="EF25"/>
  <c r="EH25"/>
  <c r="EJ25"/>
  <c r="EO25"/>
  <c r="EQ25"/>
  <c r="ES25"/>
  <c r="EU25"/>
  <c r="EW25"/>
  <c r="EY25"/>
  <c r="FA25"/>
  <c r="FC25"/>
  <c r="FE25"/>
  <c r="FG25"/>
  <c r="FI25"/>
  <c r="FK25"/>
  <c r="DU26"/>
  <c r="DW26"/>
  <c r="DY26"/>
  <c r="EA26"/>
  <c r="EC26"/>
  <c r="EF26"/>
  <c r="EH26"/>
  <c r="EJ26"/>
  <c r="EO26"/>
  <c r="EQ26"/>
  <c r="ES26"/>
  <c r="EU26"/>
  <c r="EW26"/>
  <c r="EY26"/>
  <c r="FA26"/>
  <c r="FC26"/>
  <c r="FE26"/>
  <c r="FG26"/>
  <c r="FI26"/>
  <c r="FK26"/>
  <c r="DU27"/>
  <c r="DW27"/>
  <c r="DY27"/>
  <c r="EA27"/>
  <c r="EC27"/>
  <c r="EF27"/>
  <c r="EH27"/>
  <c r="EJ27"/>
  <c r="EO27"/>
  <c r="EQ27"/>
  <c r="ES27"/>
  <c r="EU27"/>
  <c r="EW27"/>
  <c r="EY27"/>
  <c r="FA27"/>
  <c r="FC27"/>
  <c r="FE27"/>
  <c r="FG27"/>
  <c r="FI27"/>
  <c r="FK27"/>
  <c r="DU28"/>
  <c r="DW28"/>
  <c r="DY28"/>
  <c r="EA28"/>
  <c r="EC28"/>
  <c r="EF28"/>
  <c r="EH28"/>
  <c r="EJ28"/>
  <c r="EO28"/>
  <c r="EQ28"/>
  <c r="ES28"/>
  <c r="EU28"/>
  <c r="EW28"/>
  <c r="EY28"/>
  <c r="FA28"/>
  <c r="FC28"/>
  <c r="FE28"/>
  <c r="FG28"/>
  <c r="FI28"/>
  <c r="FK28"/>
  <c r="DU29"/>
  <c r="DW29"/>
  <c r="DY29"/>
  <c r="EA29"/>
  <c r="EC29"/>
  <c r="EF29"/>
  <c r="EH29"/>
  <c r="EJ29"/>
  <c r="EO29"/>
  <c r="EQ29"/>
  <c r="ES29"/>
  <c r="EU29"/>
  <c r="EW29"/>
  <c r="EY29"/>
  <c r="FA29"/>
  <c r="FC29"/>
  <c r="FE29"/>
  <c r="FG29"/>
  <c r="FI29"/>
  <c r="FK29"/>
  <c r="DU30"/>
  <c r="DW30"/>
  <c r="DY30"/>
  <c r="EA30"/>
  <c r="EC30"/>
  <c r="EF30"/>
  <c r="EH30"/>
  <c r="EJ30"/>
  <c r="EO30"/>
  <c r="EQ30"/>
  <c r="ES30"/>
  <c r="EU30"/>
  <c r="EW30"/>
  <c r="EY30"/>
  <c r="FA30"/>
  <c r="FC30"/>
  <c r="FE30"/>
  <c r="FG30"/>
  <c r="FI30"/>
  <c r="FK30"/>
  <c r="DU31"/>
  <c r="DW31"/>
  <c r="DY31"/>
  <c r="EA31"/>
  <c r="EC31"/>
  <c r="EF31"/>
  <c r="EH31"/>
  <c r="EJ31"/>
  <c r="EO31"/>
  <c r="EQ31"/>
  <c r="ES31"/>
  <c r="EU31"/>
  <c r="EW31"/>
  <c r="EY31"/>
  <c r="FA31"/>
  <c r="FC31"/>
  <c r="FE31"/>
  <c r="FG31"/>
  <c r="FI31"/>
  <c r="FK31"/>
  <c r="EK20" l="1"/>
  <c r="EK19"/>
  <c r="EK18"/>
  <c r="EK14"/>
  <c r="EK13"/>
  <c r="EK12"/>
  <c r="EK11"/>
  <c r="EK10"/>
  <c r="EK9"/>
  <c r="EK8"/>
  <c r="EK7"/>
  <c r="EK6"/>
  <c r="EK5"/>
  <c r="EK31"/>
  <c r="EK30"/>
  <c r="EK29"/>
  <c r="EK28"/>
  <c r="EK27"/>
  <c r="EK26"/>
  <c r="EK25"/>
  <c r="EK24"/>
  <c r="EK16"/>
  <c r="EK17"/>
  <c r="EK23"/>
  <c r="EK22"/>
  <c r="EK21"/>
  <c r="EK15"/>
  <c r="FL21"/>
  <c r="FL17"/>
  <c r="FL11"/>
  <c r="FL6"/>
  <c r="FL29"/>
  <c r="FL18"/>
  <c r="FL16"/>
  <c r="FL13"/>
  <c r="FL8"/>
  <c r="FL5"/>
  <c r="FL14"/>
  <c r="FL30"/>
  <c r="FL19"/>
  <c r="FL15"/>
  <c r="FL12"/>
  <c r="FL9"/>
  <c r="FL28"/>
  <c r="FL27"/>
  <c r="FL20"/>
  <c r="FL10"/>
  <c r="FL7"/>
  <c r="FL24"/>
  <c r="FL26"/>
  <c r="FL25"/>
  <c r="FL31"/>
  <c r="FL23"/>
  <c r="FL22"/>
  <c r="K4" i="1" l="1"/>
  <c r="CH32" i="3" l="1"/>
  <c r="CH40"/>
  <c r="CH41"/>
  <c r="CH42"/>
  <c r="CH43"/>
  <c r="CH44"/>
  <c r="CH45"/>
  <c r="CH46"/>
  <c r="CF40"/>
  <c r="CF41"/>
  <c r="CF42"/>
  <c r="CF43"/>
  <c r="CF44"/>
  <c r="CF45"/>
  <c r="CF46"/>
  <c r="CF18"/>
  <c r="CF19"/>
  <c r="CF20"/>
  <c r="CF21"/>
  <c r="CF22"/>
  <c r="CF23"/>
  <c r="CF24"/>
  <c r="CF25"/>
  <c r="CF26"/>
  <c r="CF27"/>
  <c r="CF28"/>
  <c r="CF29"/>
  <c r="CF30"/>
  <c r="CF31"/>
  <c r="CF32"/>
  <c r="CF6"/>
  <c r="CF7"/>
  <c r="CF8"/>
  <c r="CF9"/>
  <c r="CF10"/>
  <c r="CF11"/>
  <c r="CF12"/>
  <c r="CF13"/>
  <c r="CF14"/>
  <c r="CF15"/>
  <c r="CF16"/>
  <c r="CF17"/>
  <c r="CF5"/>
  <c r="AU20" l="1"/>
  <c r="K236" i="1" l="1"/>
  <c r="AH44" i="3" l="1"/>
  <c r="AU7" l="1"/>
  <c r="AH46" l="1"/>
  <c r="AU42"/>
  <c r="AH42"/>
  <c r="K45"/>
  <c r="G40"/>
  <c r="I40"/>
  <c r="K40"/>
  <c r="M40"/>
  <c r="P40"/>
  <c r="R40"/>
  <c r="U40"/>
  <c r="W40"/>
  <c r="Y40"/>
  <c r="AA40"/>
  <c r="AD40"/>
  <c r="AF40"/>
  <c r="AH40"/>
  <c r="AJ40"/>
  <c r="AM40"/>
  <c r="AO40"/>
  <c r="AQ40"/>
  <c r="AS40"/>
  <c r="AU40"/>
  <c r="AX40"/>
  <c r="BA40"/>
  <c r="BC40"/>
  <c r="BE40"/>
  <c r="BI40"/>
  <c r="BK40"/>
  <c r="BM40"/>
  <c r="BO40"/>
  <c r="BQ40"/>
  <c r="CD40"/>
  <c r="CJ40"/>
  <c r="CM40"/>
  <c r="CO40"/>
  <c r="CQ40"/>
  <c r="CT40"/>
  <c r="CV40"/>
  <c r="CY40"/>
  <c r="DA40"/>
  <c r="DC40"/>
  <c r="DE40"/>
  <c r="DJ40"/>
  <c r="DL40"/>
  <c r="DN40"/>
  <c r="DP40"/>
  <c r="DS40"/>
  <c r="DU40"/>
  <c r="DW40"/>
  <c r="DY40"/>
  <c r="EA40"/>
  <c r="EC40"/>
  <c r="EF40"/>
  <c r="EH40"/>
  <c r="EJ40"/>
  <c r="EO40"/>
  <c r="EQ40"/>
  <c r="ES40"/>
  <c r="EU40"/>
  <c r="EW40"/>
  <c r="EY40"/>
  <c r="FA40"/>
  <c r="FC40"/>
  <c r="FE40"/>
  <c r="FG40"/>
  <c r="FI40"/>
  <c r="FK40"/>
  <c r="G41"/>
  <c r="I41"/>
  <c r="M41"/>
  <c r="P41"/>
  <c r="R41"/>
  <c r="U41"/>
  <c r="W41"/>
  <c r="Y41"/>
  <c r="AA41"/>
  <c r="AD41"/>
  <c r="AF41"/>
  <c r="AH41"/>
  <c r="AJ41"/>
  <c r="AM41"/>
  <c r="AO41"/>
  <c r="AQ41"/>
  <c r="AS41"/>
  <c r="AU41"/>
  <c r="AX41"/>
  <c r="BA41"/>
  <c r="BC41"/>
  <c r="BE41"/>
  <c r="BI41"/>
  <c r="BK41"/>
  <c r="BM41"/>
  <c r="BO41"/>
  <c r="BQ41"/>
  <c r="CD41"/>
  <c r="CJ41"/>
  <c r="CM41"/>
  <c r="CO41"/>
  <c r="CQ41"/>
  <c r="CT41"/>
  <c r="CV41"/>
  <c r="CY41"/>
  <c r="DA41"/>
  <c r="DC41"/>
  <c r="DE41"/>
  <c r="DJ41"/>
  <c r="DL41"/>
  <c r="DN41"/>
  <c r="DP41"/>
  <c r="DS41"/>
  <c r="DU41"/>
  <c r="DW41"/>
  <c r="DY41"/>
  <c r="EA41"/>
  <c r="EC41"/>
  <c r="EF41"/>
  <c r="EH41"/>
  <c r="EJ41"/>
  <c r="EO41"/>
  <c r="EQ41"/>
  <c r="ES41"/>
  <c r="EU41"/>
  <c r="EW41"/>
  <c r="EY41"/>
  <c r="FA41"/>
  <c r="FC41"/>
  <c r="FE41"/>
  <c r="FG41"/>
  <c r="FI41"/>
  <c r="FK41"/>
  <c r="G42"/>
  <c r="I42"/>
  <c r="M42"/>
  <c r="P42"/>
  <c r="R42"/>
  <c r="U42"/>
  <c r="W42"/>
  <c r="Y42"/>
  <c r="AA42"/>
  <c r="AD42"/>
  <c r="AF42"/>
  <c r="AJ42"/>
  <c r="AM42"/>
  <c r="AO42"/>
  <c r="AQ42"/>
  <c r="AS42"/>
  <c r="AX42"/>
  <c r="BA42"/>
  <c r="BC42"/>
  <c r="BE42"/>
  <c r="BI42"/>
  <c r="BK42"/>
  <c r="BM42"/>
  <c r="BO42"/>
  <c r="BQ42"/>
  <c r="CD42"/>
  <c r="CJ42"/>
  <c r="CM42"/>
  <c r="CO42"/>
  <c r="CQ42"/>
  <c r="CT42"/>
  <c r="CV42"/>
  <c r="CY42"/>
  <c r="DA42"/>
  <c r="DC42"/>
  <c r="DE42"/>
  <c r="DJ42"/>
  <c r="DL42"/>
  <c r="DN42"/>
  <c r="DP42"/>
  <c r="DS42"/>
  <c r="DU42"/>
  <c r="DW42"/>
  <c r="DY42"/>
  <c r="EA42"/>
  <c r="EC42"/>
  <c r="EF42"/>
  <c r="EH42"/>
  <c r="EJ42"/>
  <c r="EO42"/>
  <c r="EQ42"/>
  <c r="ES42"/>
  <c r="EU42"/>
  <c r="EW42"/>
  <c r="EY42"/>
  <c r="FA42"/>
  <c r="FC42"/>
  <c r="FE42"/>
  <c r="FG42"/>
  <c r="FI42"/>
  <c r="FK42"/>
  <c r="G43"/>
  <c r="I43"/>
  <c r="K43"/>
  <c r="M43"/>
  <c r="P43"/>
  <c r="R43"/>
  <c r="U43"/>
  <c r="W43"/>
  <c r="Y43"/>
  <c r="AA43"/>
  <c r="AD43"/>
  <c r="AF43"/>
  <c r="AH43"/>
  <c r="AJ43"/>
  <c r="AM43"/>
  <c r="AO43"/>
  <c r="AQ43"/>
  <c r="AS43"/>
  <c r="AU43"/>
  <c r="AX43"/>
  <c r="BA43"/>
  <c r="BC43"/>
  <c r="BE43"/>
  <c r="BI43"/>
  <c r="BK43"/>
  <c r="BM43"/>
  <c r="BO43"/>
  <c r="BQ43"/>
  <c r="CD43"/>
  <c r="CJ43"/>
  <c r="CM43"/>
  <c r="CO43"/>
  <c r="CQ43"/>
  <c r="CT43"/>
  <c r="CV43"/>
  <c r="CY43"/>
  <c r="DA43"/>
  <c r="DC43"/>
  <c r="DE43"/>
  <c r="DJ43"/>
  <c r="DL43"/>
  <c r="DN43"/>
  <c r="DP43"/>
  <c r="DS43"/>
  <c r="DU43"/>
  <c r="DW43"/>
  <c r="DY43"/>
  <c r="EA43"/>
  <c r="EC43"/>
  <c r="EF43"/>
  <c r="EH43"/>
  <c r="EJ43"/>
  <c r="EO43"/>
  <c r="EQ43"/>
  <c r="ES43"/>
  <c r="EU43"/>
  <c r="EW43"/>
  <c r="EY43"/>
  <c r="FA43"/>
  <c r="FC43"/>
  <c r="FE43"/>
  <c r="FG43"/>
  <c r="FI43"/>
  <c r="FK43"/>
  <c r="G44"/>
  <c r="I44"/>
  <c r="M44"/>
  <c r="P44"/>
  <c r="R44"/>
  <c r="U44"/>
  <c r="W44"/>
  <c r="Y44"/>
  <c r="AA44"/>
  <c r="AD44"/>
  <c r="AF44"/>
  <c r="AJ44"/>
  <c r="AM44"/>
  <c r="AO44"/>
  <c r="AQ44"/>
  <c r="AX44"/>
  <c r="BA44"/>
  <c r="BC44"/>
  <c r="BE44"/>
  <c r="BI44"/>
  <c r="BK44"/>
  <c r="BM44"/>
  <c r="BO44"/>
  <c r="BQ44"/>
  <c r="CD44"/>
  <c r="CJ44"/>
  <c r="CM44"/>
  <c r="CO44"/>
  <c r="CQ44"/>
  <c r="CT44"/>
  <c r="CV44"/>
  <c r="CY44"/>
  <c r="DC44"/>
  <c r="DE44"/>
  <c r="DJ44"/>
  <c r="DL44"/>
  <c r="DN44"/>
  <c r="DP44"/>
  <c r="DS44"/>
  <c r="DU44"/>
  <c r="DW44"/>
  <c r="DY44"/>
  <c r="EA44"/>
  <c r="EC44"/>
  <c r="EF44"/>
  <c r="EH44"/>
  <c r="EJ44"/>
  <c r="EO44"/>
  <c r="EQ44"/>
  <c r="ES44"/>
  <c r="EU44"/>
  <c r="EW44"/>
  <c r="EY44"/>
  <c r="FA44"/>
  <c r="FC44"/>
  <c r="FE44"/>
  <c r="FG44"/>
  <c r="FI44"/>
  <c r="FK44"/>
  <c r="G45"/>
  <c r="I45"/>
  <c r="M45"/>
  <c r="P45"/>
  <c r="R45"/>
  <c r="U45"/>
  <c r="W45"/>
  <c r="Y45"/>
  <c r="AA45"/>
  <c r="AD45"/>
  <c r="AF45"/>
  <c r="AH45"/>
  <c r="AJ45"/>
  <c r="AM45"/>
  <c r="AO45"/>
  <c r="AQ45"/>
  <c r="AS45"/>
  <c r="AU45"/>
  <c r="AX45"/>
  <c r="BA45"/>
  <c r="BC45"/>
  <c r="BE45"/>
  <c r="BI45"/>
  <c r="BK45"/>
  <c r="BM45"/>
  <c r="BO45"/>
  <c r="BQ45"/>
  <c r="CD45"/>
  <c r="CJ45"/>
  <c r="CM45"/>
  <c r="CO45"/>
  <c r="CQ45"/>
  <c r="CT45"/>
  <c r="CV45"/>
  <c r="CY45"/>
  <c r="DA45"/>
  <c r="DC45"/>
  <c r="DE45"/>
  <c r="DJ45"/>
  <c r="DL45"/>
  <c r="DN45"/>
  <c r="DP45"/>
  <c r="DS45"/>
  <c r="DU45"/>
  <c r="DW45"/>
  <c r="DY45"/>
  <c r="EA45"/>
  <c r="EC45"/>
  <c r="EF45"/>
  <c r="EH45"/>
  <c r="EJ45"/>
  <c r="EK45" s="1"/>
  <c r="H39" i="6" s="1"/>
  <c r="EO45" i="3"/>
  <c r="EQ45"/>
  <c r="ES45"/>
  <c r="EU45"/>
  <c r="EW45"/>
  <c r="EY45"/>
  <c r="FA45"/>
  <c r="FC45"/>
  <c r="FE45"/>
  <c r="FG45"/>
  <c r="FI45"/>
  <c r="FK45"/>
  <c r="G46"/>
  <c r="I46"/>
  <c r="M46"/>
  <c r="P46"/>
  <c r="R46"/>
  <c r="U46"/>
  <c r="W46"/>
  <c r="Y46"/>
  <c r="AA46"/>
  <c r="AD46"/>
  <c r="AF46"/>
  <c r="AJ46"/>
  <c r="AM46"/>
  <c r="AO46"/>
  <c r="AV46"/>
  <c r="AX46"/>
  <c r="BA46"/>
  <c r="BC46"/>
  <c r="BE46"/>
  <c r="BI46"/>
  <c r="BK46"/>
  <c r="BM46"/>
  <c r="BO46"/>
  <c r="BQ46"/>
  <c r="CD46"/>
  <c r="CJ46"/>
  <c r="CM46"/>
  <c r="CO46"/>
  <c r="CQ46"/>
  <c r="CT46"/>
  <c r="CV46"/>
  <c r="CY46"/>
  <c r="DA46"/>
  <c r="DC46"/>
  <c r="DE46"/>
  <c r="DJ46"/>
  <c r="DL46"/>
  <c r="DN46"/>
  <c r="DP46"/>
  <c r="DS46"/>
  <c r="DU46"/>
  <c r="DW46"/>
  <c r="DY46"/>
  <c r="EA46"/>
  <c r="EC46"/>
  <c r="EF46"/>
  <c r="EH46"/>
  <c r="EJ46"/>
  <c r="EK46" s="1"/>
  <c r="H40" i="6" s="1"/>
  <c r="EO46" i="3"/>
  <c r="EQ46"/>
  <c r="ES46"/>
  <c r="EU46"/>
  <c r="EW46"/>
  <c r="EY46"/>
  <c r="FA46"/>
  <c r="FC46"/>
  <c r="FE46"/>
  <c r="FG46"/>
  <c r="FI46"/>
  <c r="FK46"/>
  <c r="G47"/>
  <c r="I47"/>
  <c r="K47"/>
  <c r="M47"/>
  <c r="P47"/>
  <c r="R47"/>
  <c r="U47"/>
  <c r="W47"/>
  <c r="Y47"/>
  <c r="AA47"/>
  <c r="AD47"/>
  <c r="AF47"/>
  <c r="AH47"/>
  <c r="AJ47"/>
  <c r="AM47"/>
  <c r="AO47"/>
  <c r="AQ47"/>
  <c r="AS47"/>
  <c r="AU47"/>
  <c r="AX47"/>
  <c r="BA47"/>
  <c r="BC47"/>
  <c r="BE47"/>
  <c r="BI47"/>
  <c r="BK47"/>
  <c r="BM47"/>
  <c r="BO47"/>
  <c r="BQ47"/>
  <c r="CD47"/>
  <c r="CF47"/>
  <c r="CH47"/>
  <c r="CJ47"/>
  <c r="CM47"/>
  <c r="CO47"/>
  <c r="CQ47"/>
  <c r="CT47"/>
  <c r="CV47"/>
  <c r="CY47"/>
  <c r="DA47"/>
  <c r="DC47"/>
  <c r="DE47"/>
  <c r="DJ47"/>
  <c r="DL47"/>
  <c r="DN47"/>
  <c r="DP47"/>
  <c r="DS47"/>
  <c r="DU47"/>
  <c r="DW47"/>
  <c r="DY47"/>
  <c r="EA47"/>
  <c r="EC47"/>
  <c r="EF47"/>
  <c r="EH47"/>
  <c r="EJ47"/>
  <c r="EO47"/>
  <c r="EQ47"/>
  <c r="ES47"/>
  <c r="EU47"/>
  <c r="EW47"/>
  <c r="EY47"/>
  <c r="FA47"/>
  <c r="FC47"/>
  <c r="FE47"/>
  <c r="FG47"/>
  <c r="FI47"/>
  <c r="FK47"/>
  <c r="EK44" l="1"/>
  <c r="H38" i="6" s="1"/>
  <c r="EK41" i="3"/>
  <c r="EK47"/>
  <c r="H41" i="6" s="1"/>
  <c r="EK43" i="3"/>
  <c r="H37" i="6" s="1"/>
  <c r="EK42" i="3"/>
  <c r="H36" i="6" s="1"/>
  <c r="EK40" i="3"/>
  <c r="DQ44"/>
  <c r="E38" i="6" s="1"/>
  <c r="DQ41" i="3"/>
  <c r="E35" i="6" s="1"/>
  <c r="DQ47" i="3"/>
  <c r="E41" i="6" s="1"/>
  <c r="DQ43" i="3"/>
  <c r="E37" i="6" s="1"/>
  <c r="DQ42" i="3"/>
  <c r="E36" i="6" s="1"/>
  <c r="DQ46" i="3"/>
  <c r="E40" i="6" s="1"/>
  <c r="DQ45" i="3"/>
  <c r="E39" i="6" s="1"/>
  <c r="CW43" i="3"/>
  <c r="J37" i="6" s="1"/>
  <c r="AB47" i="3"/>
  <c r="CW47"/>
  <c r="J41" i="6" s="1"/>
  <c r="AB43" i="3"/>
  <c r="DF47"/>
  <c r="K41" i="6" s="1"/>
  <c r="AB45" i="3"/>
  <c r="AB41"/>
  <c r="BF47"/>
  <c r="D41" i="6" s="1"/>
  <c r="CW42" i="3"/>
  <c r="J36" i="6" s="1"/>
  <c r="S42" i="3"/>
  <c r="AV47"/>
  <c r="BR40"/>
  <c r="CK40" s="1"/>
  <c r="ED47"/>
  <c r="G41" i="6" s="1"/>
  <c r="N47" i="3"/>
  <c r="S46"/>
  <c r="AV45"/>
  <c r="AY45" s="1"/>
  <c r="C39" i="6" s="1"/>
  <c r="CR43" i="3"/>
  <c r="I37" i="6" s="1"/>
  <c r="S47" i="3"/>
  <c r="ED45"/>
  <c r="G39" i="6" s="1"/>
  <c r="CR45" i="3"/>
  <c r="I39" i="6" s="1"/>
  <c r="BR47" i="3"/>
  <c r="CK47" s="1"/>
  <c r="BR45"/>
  <c r="CK45" s="1"/>
  <c r="FL47"/>
  <c r="AY47"/>
  <c r="C41" i="6" s="1"/>
  <c r="S44" i="3"/>
  <c r="BF46"/>
  <c r="D40" i="6" s="1"/>
  <c r="FL46" i="3"/>
  <c r="ED46"/>
  <c r="G40" i="6" s="1"/>
  <c r="DF46" i="3"/>
  <c r="K40" i="6" s="1"/>
  <c r="CW46" i="3"/>
  <c r="J40" i="6" s="1"/>
  <c r="CR46" i="3"/>
  <c r="I40" i="6" s="1"/>
  <c r="BR46" i="3"/>
  <c r="CK46" s="1"/>
  <c r="AY46"/>
  <c r="C40" i="6" s="1"/>
  <c r="AB46" i="3"/>
  <c r="N46"/>
  <c r="AV42"/>
  <c r="AY42" s="1"/>
  <c r="C36" i="6" s="1"/>
  <c r="N42" i="3"/>
  <c r="AV41"/>
  <c r="AY41" s="1"/>
  <c r="C35" i="6" s="1"/>
  <c r="FL40" i="3"/>
  <c r="CW40"/>
  <c r="S40"/>
  <c r="S41"/>
  <c r="BF43"/>
  <c r="D37" i="6" s="1"/>
  <c r="AB42" i="3"/>
  <c r="ED41"/>
  <c r="G35" i="6" s="1"/>
  <c r="DF41" i="3"/>
  <c r="K35" i="6" s="1"/>
  <c r="N41" i="3"/>
  <c r="CW45"/>
  <c r="J39" i="6" s="1"/>
  <c r="S45" i="3"/>
  <c r="N43"/>
  <c r="FL42"/>
  <c r="DF45"/>
  <c r="K39" i="6" s="1"/>
  <c r="FL45" i="3"/>
  <c r="BF45"/>
  <c r="D39" i="6" s="1"/>
  <c r="FL44" i="3"/>
  <c r="CW44"/>
  <c r="J38" i="6" s="1"/>
  <c r="ED43" i="3"/>
  <c r="G37" i="6" s="1"/>
  <c r="DF43" i="3"/>
  <c r="K37" i="6" s="1"/>
  <c r="BR42" i="3"/>
  <c r="CK42" s="1"/>
  <c r="BF42"/>
  <c r="D36" i="6" s="1"/>
  <c r="H35"/>
  <c r="N44" i="3"/>
  <c r="S43"/>
  <c r="ED40"/>
  <c r="AV44"/>
  <c r="AY44" s="1"/>
  <c r="C38" i="6" s="1"/>
  <c r="FL43" i="3"/>
  <c r="BR43"/>
  <c r="CK43" s="1"/>
  <c r="DF42"/>
  <c r="K36" i="6" s="1"/>
  <c r="CR41" i="3"/>
  <c r="I35" i="6" s="1"/>
  <c r="DF40" i="3"/>
  <c r="AV40"/>
  <c r="AY40" s="1"/>
  <c r="ED44"/>
  <c r="G38" i="6" s="1"/>
  <c r="BR44" i="3"/>
  <c r="CK44" s="1"/>
  <c r="CR42"/>
  <c r="I36" i="6" s="1"/>
  <c r="FL41" i="3"/>
  <c r="BF41"/>
  <c r="D35" i="6" s="1"/>
  <c r="N40" i="3"/>
  <c r="DF44"/>
  <c r="K38" i="6" s="1"/>
  <c r="CR44" i="3"/>
  <c r="BF44"/>
  <c r="D38" i="6" s="1"/>
  <c r="AB44" i="3"/>
  <c r="AV43"/>
  <c r="AY43" s="1"/>
  <c r="C37" i="6" s="1"/>
  <c r="ED42" i="3"/>
  <c r="G36" i="6" s="1"/>
  <c r="CW41" i="3"/>
  <c r="J35" i="6" s="1"/>
  <c r="BR41" i="3"/>
  <c r="CK41" s="1"/>
  <c r="DQ40"/>
  <c r="CR40"/>
  <c r="BF40"/>
  <c r="AB40"/>
  <c r="N45"/>
  <c r="CR47"/>
  <c r="AK42" l="1"/>
  <c r="B36" i="6" s="1"/>
  <c r="AK47" i="3"/>
  <c r="BG47" s="1"/>
  <c r="EL47"/>
  <c r="Q41" i="6" s="1"/>
  <c r="AK44" i="3"/>
  <c r="BG44" s="1"/>
  <c r="L38" i="6" s="1"/>
  <c r="AK43" i="3"/>
  <c r="B37" i="6" s="1"/>
  <c r="AK46" i="3"/>
  <c r="B40" i="6" s="1"/>
  <c r="F39"/>
  <c r="M39"/>
  <c r="DG46" i="3"/>
  <c r="N40" i="6" s="1"/>
  <c r="DG47" i="3"/>
  <c r="N41" i="6" s="1"/>
  <c r="I41"/>
  <c r="DG40" i="3"/>
  <c r="M37" i="6"/>
  <c r="F37"/>
  <c r="M40"/>
  <c r="F40"/>
  <c r="F41"/>
  <c r="M41"/>
  <c r="AK45" i="3"/>
  <c r="DG43"/>
  <c r="N37" i="6" s="1"/>
  <c r="DG45" i="3"/>
  <c r="N39" i="6" s="1"/>
  <c r="F36"/>
  <c r="M36"/>
  <c r="EL45" i="3"/>
  <c r="Q39" i="6" s="1"/>
  <c r="EL44" i="3"/>
  <c r="Q38" i="6" s="1"/>
  <c r="DG44" i="3"/>
  <c r="N38" i="6" s="1"/>
  <c r="I38"/>
  <c r="F38"/>
  <c r="M38"/>
  <c r="F35"/>
  <c r="M35"/>
  <c r="EL46" i="3"/>
  <c r="Q40" i="6" s="1"/>
  <c r="EL42" i="3"/>
  <c r="Q36" i="6" s="1"/>
  <c r="AK40" i="3"/>
  <c r="BG40" s="1"/>
  <c r="DG42"/>
  <c r="N36" i="6" s="1"/>
  <c r="EL41" i="3"/>
  <c r="Q35" i="6" s="1"/>
  <c r="AK41" i="3"/>
  <c r="EL43"/>
  <c r="Q37" i="6" s="1"/>
  <c r="EL40" i="3"/>
  <c r="DG41"/>
  <c r="N35" i="6" s="1"/>
  <c r="BG42" i="3" l="1"/>
  <c r="DH42" s="1"/>
  <c r="O36" i="6" s="1"/>
  <c r="B38"/>
  <c r="B41"/>
  <c r="BG46" i="3"/>
  <c r="L40" i="6" s="1"/>
  <c r="DH40" i="3"/>
  <c r="EM40" s="1"/>
  <c r="BG43"/>
  <c r="L37" i="6" s="1"/>
  <c r="DH47" i="3"/>
  <c r="EM47" s="1"/>
  <c r="S41" i="6" s="1"/>
  <c r="L41"/>
  <c r="BG45" i="3"/>
  <c r="L39" i="6" s="1"/>
  <c r="B39"/>
  <c r="DH44" i="3"/>
  <c r="BG41"/>
  <c r="L35" i="6" s="1"/>
  <c r="B35"/>
  <c r="L36" l="1"/>
  <c r="DH46" i="3"/>
  <c r="O40" i="6" s="1"/>
  <c r="DH43" i="3"/>
  <c r="O37" i="6" s="1"/>
  <c r="O41"/>
  <c r="DH45" i="3"/>
  <c r="EM42"/>
  <c r="S36" i="6" s="1"/>
  <c r="EM43" i="3"/>
  <c r="S37" i="6" s="1"/>
  <c r="EM44" i="3"/>
  <c r="S38" i="6" s="1"/>
  <c r="O38"/>
  <c r="DH41" i="3"/>
  <c r="EM41" s="1"/>
  <c r="S35" i="6" s="1"/>
  <c r="AU27" i="3"/>
  <c r="AH27"/>
  <c r="EM46" l="1"/>
  <c r="S40" i="6" s="1"/>
  <c r="O39"/>
  <c r="EM45" i="3"/>
  <c r="S39" i="6" s="1"/>
  <c r="O35"/>
  <c r="K6" i="3"/>
  <c r="K7"/>
  <c r="K8"/>
  <c r="K9"/>
  <c r="K10"/>
  <c r="K11"/>
  <c r="K12"/>
  <c r="K13"/>
  <c r="K14"/>
  <c r="K15"/>
  <c r="K16"/>
  <c r="K17"/>
  <c r="K18"/>
  <c r="K19"/>
  <c r="K20"/>
  <c r="K21"/>
  <c r="K22"/>
  <c r="K23"/>
  <c r="K24"/>
  <c r="K25"/>
  <c r="K26"/>
  <c r="K27"/>
  <c r="K28"/>
  <c r="K29"/>
  <c r="K30"/>
  <c r="K31"/>
  <c r="K32"/>
  <c r="K5"/>
  <c r="AH14" l="1"/>
  <c r="U6" l="1"/>
  <c r="U7"/>
  <c r="U8"/>
  <c r="U9"/>
  <c r="U10"/>
  <c r="U12"/>
  <c r="U13"/>
  <c r="U14"/>
  <c r="U15"/>
  <c r="U16"/>
  <c r="U17"/>
  <c r="U18"/>
  <c r="U19"/>
  <c r="U20"/>
  <c r="U21"/>
  <c r="U22"/>
  <c r="U23"/>
  <c r="U24"/>
  <c r="U25"/>
  <c r="U26"/>
  <c r="U27"/>
  <c r="U28"/>
  <c r="U29"/>
  <c r="U30"/>
  <c r="U31"/>
  <c r="U32"/>
  <c r="U5"/>
  <c r="BA5"/>
  <c r="K84" i="1"/>
  <c r="BA7" i="3"/>
  <c r="BA8"/>
  <c r="BA9"/>
  <c r="BA10"/>
  <c r="BA11"/>
  <c r="BA12"/>
  <c r="BA13"/>
  <c r="BA14"/>
  <c r="BA15"/>
  <c r="BA16"/>
  <c r="BA17"/>
  <c r="BA18"/>
  <c r="BA19"/>
  <c r="BA20"/>
  <c r="BA21"/>
  <c r="BA22"/>
  <c r="BA23"/>
  <c r="BA24"/>
  <c r="BA25"/>
  <c r="BA26"/>
  <c r="BA27"/>
  <c r="BA28"/>
  <c r="BA29"/>
  <c r="BA30"/>
  <c r="BA31"/>
  <c r="BA32"/>
  <c r="BA6"/>
  <c r="AU29" l="1"/>
  <c r="AH26" l="1"/>
  <c r="CH6" l="1"/>
  <c r="CH7"/>
  <c r="CH8"/>
  <c r="CH9"/>
  <c r="CH10"/>
  <c r="CH11"/>
  <c r="CH12"/>
  <c r="CH13"/>
  <c r="CH14"/>
  <c r="CH15"/>
  <c r="CH16"/>
  <c r="CH17"/>
  <c r="CH18"/>
  <c r="CH19"/>
  <c r="CH20"/>
  <c r="CH21"/>
  <c r="CH22"/>
  <c r="CH23"/>
  <c r="CH24"/>
  <c r="CH25"/>
  <c r="CH26"/>
  <c r="CH27"/>
  <c r="CH28"/>
  <c r="CH29"/>
  <c r="CH30"/>
  <c r="CH31"/>
  <c r="CH5"/>
  <c r="R6" l="1"/>
  <c r="R7"/>
  <c r="R8"/>
  <c r="R9"/>
  <c r="R10"/>
  <c r="R11"/>
  <c r="R12"/>
  <c r="R13"/>
  <c r="R14"/>
  <c r="R15"/>
  <c r="R16"/>
  <c r="R17"/>
  <c r="R18"/>
  <c r="R19"/>
  <c r="R20"/>
  <c r="R21"/>
  <c r="R22"/>
  <c r="R23"/>
  <c r="R24"/>
  <c r="R25"/>
  <c r="R26"/>
  <c r="R27"/>
  <c r="R28"/>
  <c r="R29"/>
  <c r="R30"/>
  <c r="R31"/>
  <c r="R32"/>
  <c r="R5"/>
  <c r="AH16" l="1"/>
  <c r="AU23" l="1"/>
  <c r="AU22" l="1"/>
  <c r="EY32"/>
  <c r="AX6"/>
  <c r="AX7"/>
  <c r="AX8"/>
  <c r="AX9"/>
  <c r="AX10"/>
  <c r="AX11"/>
  <c r="AX12"/>
  <c r="AX13"/>
  <c r="AX14"/>
  <c r="AX15"/>
  <c r="AX16"/>
  <c r="AX17"/>
  <c r="AX18"/>
  <c r="AX19"/>
  <c r="AX20"/>
  <c r="AX21"/>
  <c r="AX22"/>
  <c r="AX23"/>
  <c r="AX24"/>
  <c r="AX25"/>
  <c r="AX26"/>
  <c r="AX27"/>
  <c r="AX28"/>
  <c r="AX29"/>
  <c r="AX30"/>
  <c r="AX31"/>
  <c r="AX32"/>
  <c r="AO6"/>
  <c r="AO8"/>
  <c r="AO9"/>
  <c r="AO10"/>
  <c r="AO11"/>
  <c r="AO12"/>
  <c r="AO13"/>
  <c r="AO14"/>
  <c r="AO15"/>
  <c r="AO16"/>
  <c r="AO17"/>
  <c r="AO18"/>
  <c r="AO19"/>
  <c r="AO20"/>
  <c r="AO21"/>
  <c r="AO22"/>
  <c r="AO23"/>
  <c r="AO24"/>
  <c r="AO25"/>
  <c r="AO26"/>
  <c r="AO27"/>
  <c r="AO28"/>
  <c r="AO29"/>
  <c r="AO30"/>
  <c r="AO31"/>
  <c r="AO32"/>
  <c r="AO5"/>
  <c r="W6"/>
  <c r="W7"/>
  <c r="W8"/>
  <c r="W9"/>
  <c r="W10"/>
  <c r="W11"/>
  <c r="W12"/>
  <c r="W13"/>
  <c r="W14"/>
  <c r="W15"/>
  <c r="W16"/>
  <c r="W17"/>
  <c r="W18"/>
  <c r="W19"/>
  <c r="W20"/>
  <c r="W21"/>
  <c r="W22"/>
  <c r="W23"/>
  <c r="W24"/>
  <c r="W25"/>
  <c r="W26"/>
  <c r="W27"/>
  <c r="W28"/>
  <c r="W29"/>
  <c r="W30"/>
  <c r="W31"/>
  <c r="W32"/>
  <c r="W5"/>
  <c r="I6" l="1"/>
  <c r="I7"/>
  <c r="I8"/>
  <c r="I9"/>
  <c r="I10"/>
  <c r="I11"/>
  <c r="I12"/>
  <c r="I13"/>
  <c r="I14"/>
  <c r="I15"/>
  <c r="I16"/>
  <c r="I17"/>
  <c r="I18"/>
  <c r="I19"/>
  <c r="I20"/>
  <c r="I21"/>
  <c r="I22"/>
  <c r="I23"/>
  <c r="I24"/>
  <c r="I25"/>
  <c r="I26"/>
  <c r="I27"/>
  <c r="I28"/>
  <c r="I29"/>
  <c r="I30"/>
  <c r="I31"/>
  <c r="I32"/>
  <c r="I5"/>
  <c r="FL4"/>
  <c r="DS5"/>
  <c r="FG32"/>
  <c r="ED5" l="1"/>
  <c r="CV6"/>
  <c r="CV7"/>
  <c r="CV8"/>
  <c r="CV9"/>
  <c r="CV10"/>
  <c r="CV11"/>
  <c r="CV12"/>
  <c r="CV13"/>
  <c r="CV14"/>
  <c r="CV15"/>
  <c r="CV16"/>
  <c r="CV17"/>
  <c r="CV18"/>
  <c r="CV19"/>
  <c r="CV20"/>
  <c r="CV21"/>
  <c r="CV22"/>
  <c r="CV23"/>
  <c r="CV24"/>
  <c r="CV25"/>
  <c r="CV26"/>
  <c r="CV27"/>
  <c r="CV28"/>
  <c r="CV29"/>
  <c r="CV30"/>
  <c r="CV31"/>
  <c r="CV32"/>
  <c r="CV5"/>
  <c r="AX5"/>
  <c r="AM6"/>
  <c r="AM7"/>
  <c r="AM8"/>
  <c r="AM9"/>
  <c r="AM10"/>
  <c r="AM11"/>
  <c r="AM12"/>
  <c r="AM13"/>
  <c r="AM14"/>
  <c r="AM15"/>
  <c r="AM16"/>
  <c r="AM17"/>
  <c r="AM18"/>
  <c r="AM19"/>
  <c r="AM20"/>
  <c r="AM21"/>
  <c r="AM22"/>
  <c r="AM23"/>
  <c r="AM24"/>
  <c r="AM25"/>
  <c r="AM26"/>
  <c r="AM27"/>
  <c r="AM28"/>
  <c r="AM29"/>
  <c r="AM30"/>
  <c r="AM31"/>
  <c r="AM32"/>
  <c r="AM5"/>
  <c r="AJ6"/>
  <c r="AJ7"/>
  <c r="AJ8"/>
  <c r="AJ9"/>
  <c r="AJ10"/>
  <c r="AJ11"/>
  <c r="AJ12"/>
  <c r="AJ13"/>
  <c r="AJ14"/>
  <c r="AJ15"/>
  <c r="AJ16"/>
  <c r="AJ17"/>
  <c r="AJ18"/>
  <c r="AJ19"/>
  <c r="AJ20"/>
  <c r="AJ21"/>
  <c r="AJ22"/>
  <c r="AJ23"/>
  <c r="AJ24"/>
  <c r="AJ25"/>
  <c r="AJ26"/>
  <c r="AJ27"/>
  <c r="AJ28"/>
  <c r="AJ29"/>
  <c r="AJ30"/>
  <c r="AJ31"/>
  <c r="AJ32"/>
  <c r="AJ5"/>
  <c r="Y6"/>
  <c r="Y7"/>
  <c r="Y8"/>
  <c r="Y9"/>
  <c r="Y10"/>
  <c r="Y11"/>
  <c r="Y12"/>
  <c r="Y13"/>
  <c r="Y14"/>
  <c r="Y15"/>
  <c r="Y16"/>
  <c r="Y17"/>
  <c r="Y18"/>
  <c r="Y19"/>
  <c r="Y20"/>
  <c r="Y21"/>
  <c r="Y22"/>
  <c r="Y23"/>
  <c r="Y24"/>
  <c r="Y25"/>
  <c r="Y26"/>
  <c r="Y27"/>
  <c r="Y28"/>
  <c r="Y29"/>
  <c r="Y30"/>
  <c r="Y31"/>
  <c r="Y32"/>
  <c r="Y5"/>
  <c r="BF4"/>
  <c r="AY4"/>
  <c r="D2" i="6" l="1"/>
  <c r="C2"/>
  <c r="ED4" i="3"/>
  <c r="CR4"/>
  <c r="BR4"/>
  <c r="CK4" s="1"/>
  <c r="AU6"/>
  <c r="AU8"/>
  <c r="AU10"/>
  <c r="AU12"/>
  <c r="AU13"/>
  <c r="AU14"/>
  <c r="AU15"/>
  <c r="AU16"/>
  <c r="AU18"/>
  <c r="AU19"/>
  <c r="AU21"/>
  <c r="AU24"/>
  <c r="AU25"/>
  <c r="AU26"/>
  <c r="AU28"/>
  <c r="AU30"/>
  <c r="AU31"/>
  <c r="AU32"/>
  <c r="AS6"/>
  <c r="AS7"/>
  <c r="AS8"/>
  <c r="AS9"/>
  <c r="AS10"/>
  <c r="AS11"/>
  <c r="AS12"/>
  <c r="AS13"/>
  <c r="AS14"/>
  <c r="AS15"/>
  <c r="AS16"/>
  <c r="AS19"/>
  <c r="AS20"/>
  <c r="AS21"/>
  <c r="AS22"/>
  <c r="AS23"/>
  <c r="AS24"/>
  <c r="AS25"/>
  <c r="AS26"/>
  <c r="AS27"/>
  <c r="AS28"/>
  <c r="AS29"/>
  <c r="AS30"/>
  <c r="AS31"/>
  <c r="AS32"/>
  <c r="AQ6"/>
  <c r="AQ7"/>
  <c r="AQ8"/>
  <c r="AQ9"/>
  <c r="AQ10"/>
  <c r="AQ11"/>
  <c r="AQ12"/>
  <c r="AQ13"/>
  <c r="AQ14"/>
  <c r="AQ15"/>
  <c r="AQ16"/>
  <c r="AQ18"/>
  <c r="AQ19"/>
  <c r="AQ20"/>
  <c r="AQ21"/>
  <c r="AQ22"/>
  <c r="AQ24"/>
  <c r="AQ25"/>
  <c r="AQ26"/>
  <c r="AQ27"/>
  <c r="AQ28"/>
  <c r="AQ29"/>
  <c r="AQ30"/>
  <c r="AQ31"/>
  <c r="AQ32"/>
  <c r="AF6"/>
  <c r="AF7"/>
  <c r="AF8"/>
  <c r="AF9"/>
  <c r="AF10"/>
  <c r="AF11"/>
  <c r="AF12"/>
  <c r="AF13"/>
  <c r="AF14"/>
  <c r="AF15"/>
  <c r="AF16"/>
  <c r="AF17"/>
  <c r="AF18"/>
  <c r="AF19"/>
  <c r="AF20"/>
  <c r="AF21"/>
  <c r="AF22"/>
  <c r="AF23"/>
  <c r="AF24"/>
  <c r="AF25"/>
  <c r="AF26"/>
  <c r="AF27"/>
  <c r="AF28"/>
  <c r="AF29"/>
  <c r="AF30"/>
  <c r="AF31"/>
  <c r="AF32"/>
  <c r="AD6"/>
  <c r="AD7"/>
  <c r="AD8"/>
  <c r="AD9"/>
  <c r="AD10"/>
  <c r="AD11"/>
  <c r="AD12"/>
  <c r="AD13"/>
  <c r="AD14"/>
  <c r="AD15"/>
  <c r="AD16"/>
  <c r="AD17"/>
  <c r="AD18"/>
  <c r="AD19"/>
  <c r="AD20"/>
  <c r="AD21"/>
  <c r="AD22"/>
  <c r="AD23"/>
  <c r="AD24"/>
  <c r="AD25"/>
  <c r="AD26"/>
  <c r="AD27"/>
  <c r="AD28"/>
  <c r="AD29"/>
  <c r="AD30"/>
  <c r="AD31"/>
  <c r="AD32"/>
  <c r="AB4"/>
  <c r="AA6"/>
  <c r="AB6" s="1"/>
  <c r="AA7"/>
  <c r="AB7" s="1"/>
  <c r="AA8"/>
  <c r="AB8" s="1"/>
  <c r="AA9"/>
  <c r="AB9" s="1"/>
  <c r="AA10"/>
  <c r="AB10" s="1"/>
  <c r="AA11"/>
  <c r="AB11" s="1"/>
  <c r="AA12"/>
  <c r="AB12" s="1"/>
  <c r="AA13"/>
  <c r="AB13" s="1"/>
  <c r="AA14"/>
  <c r="AB14" s="1"/>
  <c r="AA15"/>
  <c r="AB15" s="1"/>
  <c r="AA16"/>
  <c r="AB16" s="1"/>
  <c r="AA17"/>
  <c r="AB17" s="1"/>
  <c r="AA18"/>
  <c r="AB18" s="1"/>
  <c r="AA19"/>
  <c r="AB19" s="1"/>
  <c r="AA20"/>
  <c r="AB20" s="1"/>
  <c r="AA21"/>
  <c r="AB21" s="1"/>
  <c r="AA22"/>
  <c r="AB22" s="1"/>
  <c r="AA23"/>
  <c r="AB23" s="1"/>
  <c r="AA24"/>
  <c r="AB24" s="1"/>
  <c r="AA25"/>
  <c r="AB25" s="1"/>
  <c r="AA26"/>
  <c r="AB26" s="1"/>
  <c r="AA27"/>
  <c r="AB27" s="1"/>
  <c r="AA28"/>
  <c r="AB28" s="1"/>
  <c r="AA29"/>
  <c r="AB29" s="1"/>
  <c r="AA30"/>
  <c r="AB30" s="1"/>
  <c r="AA31"/>
  <c r="AB31" s="1"/>
  <c r="AA32"/>
  <c r="AB32" s="1"/>
  <c r="S4"/>
  <c r="P6"/>
  <c r="P7"/>
  <c r="P8"/>
  <c r="P9"/>
  <c r="P10"/>
  <c r="P11"/>
  <c r="P12"/>
  <c r="P13"/>
  <c r="P14"/>
  <c r="P15"/>
  <c r="P16"/>
  <c r="P17"/>
  <c r="P18"/>
  <c r="P19"/>
  <c r="P20"/>
  <c r="P21"/>
  <c r="P22"/>
  <c r="P23"/>
  <c r="P24"/>
  <c r="P25"/>
  <c r="P26"/>
  <c r="P27"/>
  <c r="P28"/>
  <c r="P29"/>
  <c r="P30"/>
  <c r="P31"/>
  <c r="P32"/>
  <c r="N4"/>
  <c r="M6"/>
  <c r="M7"/>
  <c r="M8"/>
  <c r="M9"/>
  <c r="M10"/>
  <c r="M11"/>
  <c r="M12"/>
  <c r="M13"/>
  <c r="M14"/>
  <c r="M15"/>
  <c r="M16"/>
  <c r="M17"/>
  <c r="M18"/>
  <c r="M19"/>
  <c r="M20"/>
  <c r="M21"/>
  <c r="M22"/>
  <c r="M23"/>
  <c r="M24"/>
  <c r="M25"/>
  <c r="M26"/>
  <c r="M27"/>
  <c r="M28"/>
  <c r="M29"/>
  <c r="M30"/>
  <c r="M31"/>
  <c r="M32"/>
  <c r="G6"/>
  <c r="G7"/>
  <c r="G8"/>
  <c r="G9"/>
  <c r="G10"/>
  <c r="G11"/>
  <c r="G12"/>
  <c r="G13"/>
  <c r="G14"/>
  <c r="G15"/>
  <c r="G16"/>
  <c r="G17"/>
  <c r="G18"/>
  <c r="G19"/>
  <c r="G20"/>
  <c r="G21"/>
  <c r="G22"/>
  <c r="G23"/>
  <c r="G24"/>
  <c r="G25"/>
  <c r="G26"/>
  <c r="G27"/>
  <c r="G28"/>
  <c r="G29"/>
  <c r="G30"/>
  <c r="G31"/>
  <c r="G32"/>
  <c r="FK32"/>
  <c r="FI32"/>
  <c r="FE32"/>
  <c r="FC32"/>
  <c r="FA32"/>
  <c r="EW32"/>
  <c r="EU32"/>
  <c r="ES32"/>
  <c r="EQ32"/>
  <c r="EO32"/>
  <c r="EJ32"/>
  <c r="EH32"/>
  <c r="EF32"/>
  <c r="DU32"/>
  <c r="EC32"/>
  <c r="EA32"/>
  <c r="DY32"/>
  <c r="DW32"/>
  <c r="DS6"/>
  <c r="DS7"/>
  <c r="DS8"/>
  <c r="DS9"/>
  <c r="DS10"/>
  <c r="DS11"/>
  <c r="DS12"/>
  <c r="DS13"/>
  <c r="DS14"/>
  <c r="DS15"/>
  <c r="DS16"/>
  <c r="DS17"/>
  <c r="DS18"/>
  <c r="DS19"/>
  <c r="DS20"/>
  <c r="DS21"/>
  <c r="DS22"/>
  <c r="DS23"/>
  <c r="DS24"/>
  <c r="DS25"/>
  <c r="DS26"/>
  <c r="DS27"/>
  <c r="DS28"/>
  <c r="DS29"/>
  <c r="DS30"/>
  <c r="DS31"/>
  <c r="DS32"/>
  <c r="DL6"/>
  <c r="DL7"/>
  <c r="DL8"/>
  <c r="DL9"/>
  <c r="DL10"/>
  <c r="DL11"/>
  <c r="DL12"/>
  <c r="DL13"/>
  <c r="DL14"/>
  <c r="DL15"/>
  <c r="DL16"/>
  <c r="DL17"/>
  <c r="DL18"/>
  <c r="DL19"/>
  <c r="DL20"/>
  <c r="DL21"/>
  <c r="DL22"/>
  <c r="DL23"/>
  <c r="DL24"/>
  <c r="DL25"/>
  <c r="DL26"/>
  <c r="DL27"/>
  <c r="DL28"/>
  <c r="DL29"/>
  <c r="DL30"/>
  <c r="DL31"/>
  <c r="DL32"/>
  <c r="DN6"/>
  <c r="DN7"/>
  <c r="DN8"/>
  <c r="DN9"/>
  <c r="DN10"/>
  <c r="DN11"/>
  <c r="DN12"/>
  <c r="DN13"/>
  <c r="DN14"/>
  <c r="DN15"/>
  <c r="DN16"/>
  <c r="DN17"/>
  <c r="DN18"/>
  <c r="DN19"/>
  <c r="DN20"/>
  <c r="DN21"/>
  <c r="DN22"/>
  <c r="DN23"/>
  <c r="DN24"/>
  <c r="DN25"/>
  <c r="DN26"/>
  <c r="DN27"/>
  <c r="DN28"/>
  <c r="DN29"/>
  <c r="DN30"/>
  <c r="DN31"/>
  <c r="DN32"/>
  <c r="DP6"/>
  <c r="DP7"/>
  <c r="DP8"/>
  <c r="DP9"/>
  <c r="DP10"/>
  <c r="DP11"/>
  <c r="DP12"/>
  <c r="DP13"/>
  <c r="DP14"/>
  <c r="DP15"/>
  <c r="DP16"/>
  <c r="DP17"/>
  <c r="DP18"/>
  <c r="DP19"/>
  <c r="DP20"/>
  <c r="DP21"/>
  <c r="DP22"/>
  <c r="DP23"/>
  <c r="DP24"/>
  <c r="DP25"/>
  <c r="DP26"/>
  <c r="DP27"/>
  <c r="DP28"/>
  <c r="DP29"/>
  <c r="DP30"/>
  <c r="DP31"/>
  <c r="DP32"/>
  <c r="DP5"/>
  <c r="DN5"/>
  <c r="DL5"/>
  <c r="DJ6"/>
  <c r="DJ7"/>
  <c r="DJ8"/>
  <c r="DJ9"/>
  <c r="DJ10"/>
  <c r="DJ11"/>
  <c r="DJ12"/>
  <c r="DJ13"/>
  <c r="DJ14"/>
  <c r="DJ15"/>
  <c r="DJ16"/>
  <c r="DJ17"/>
  <c r="DJ18"/>
  <c r="DJ19"/>
  <c r="DJ20"/>
  <c r="DJ21"/>
  <c r="DJ22"/>
  <c r="DJ23"/>
  <c r="DJ24"/>
  <c r="DJ25"/>
  <c r="DJ26"/>
  <c r="DJ27"/>
  <c r="DJ28"/>
  <c r="DJ29"/>
  <c r="DJ30"/>
  <c r="DJ31"/>
  <c r="DJ32"/>
  <c r="DJ5"/>
  <c r="DE6"/>
  <c r="DE7"/>
  <c r="DE8"/>
  <c r="DE9"/>
  <c r="DE10"/>
  <c r="DE11"/>
  <c r="DE12"/>
  <c r="DE13"/>
  <c r="DE14"/>
  <c r="DE15"/>
  <c r="DE16"/>
  <c r="DE17"/>
  <c r="DE18"/>
  <c r="DE19"/>
  <c r="DE20"/>
  <c r="DE21"/>
  <c r="DE22"/>
  <c r="DE23"/>
  <c r="DE24"/>
  <c r="DE25"/>
  <c r="DE26"/>
  <c r="DE27"/>
  <c r="DE28"/>
  <c r="DE29"/>
  <c r="DE30"/>
  <c r="DE31"/>
  <c r="DE32"/>
  <c r="DE5"/>
  <c r="DC6"/>
  <c r="DC7"/>
  <c r="DC8"/>
  <c r="DC9"/>
  <c r="DC10"/>
  <c r="DC11"/>
  <c r="DC12"/>
  <c r="DC13"/>
  <c r="DC14"/>
  <c r="DC15"/>
  <c r="DC16"/>
  <c r="DC17"/>
  <c r="DC18"/>
  <c r="DC19"/>
  <c r="DC20"/>
  <c r="DC21"/>
  <c r="DC22"/>
  <c r="DC23"/>
  <c r="DC24"/>
  <c r="DC25"/>
  <c r="DC26"/>
  <c r="DC27"/>
  <c r="DC28"/>
  <c r="DC29"/>
  <c r="DC30"/>
  <c r="DC31"/>
  <c r="DC32"/>
  <c r="DC5"/>
  <c r="DA6"/>
  <c r="DA7"/>
  <c r="DA8"/>
  <c r="DA9"/>
  <c r="DA10"/>
  <c r="DA11"/>
  <c r="DA12"/>
  <c r="DA13"/>
  <c r="DA14"/>
  <c r="DA15"/>
  <c r="DA16"/>
  <c r="DA17"/>
  <c r="DA18"/>
  <c r="DA19"/>
  <c r="DA20"/>
  <c r="DA21"/>
  <c r="DA22"/>
  <c r="DA23"/>
  <c r="DA24"/>
  <c r="DA25"/>
  <c r="DA26"/>
  <c r="DA27"/>
  <c r="DA28"/>
  <c r="DA29"/>
  <c r="DA30"/>
  <c r="DA31"/>
  <c r="DA32"/>
  <c r="DA5"/>
  <c r="CY6"/>
  <c r="CY7"/>
  <c r="CY8"/>
  <c r="CY9"/>
  <c r="CY10"/>
  <c r="CY11"/>
  <c r="CY12"/>
  <c r="CY13"/>
  <c r="CY14"/>
  <c r="CY15"/>
  <c r="CY16"/>
  <c r="CY17"/>
  <c r="CY18"/>
  <c r="CY19"/>
  <c r="CY20"/>
  <c r="CY21"/>
  <c r="CY22"/>
  <c r="CY23"/>
  <c r="CY24"/>
  <c r="CY25"/>
  <c r="CY26"/>
  <c r="CY27"/>
  <c r="CY28"/>
  <c r="CY29"/>
  <c r="CY30"/>
  <c r="CY31"/>
  <c r="CY32"/>
  <c r="CY5"/>
  <c r="CT6"/>
  <c r="CW6" s="1"/>
  <c r="J4" i="6" s="1"/>
  <c r="CT7" i="3"/>
  <c r="CW7" s="1"/>
  <c r="CT8"/>
  <c r="CW8" s="1"/>
  <c r="J6" i="6" s="1"/>
  <c r="CT9" i="3"/>
  <c r="CW9" s="1"/>
  <c r="J7" i="6" s="1"/>
  <c r="CT10" i="3"/>
  <c r="CW10" s="1"/>
  <c r="J8" i="6" s="1"/>
  <c r="CT11" i="3"/>
  <c r="CW11" s="1"/>
  <c r="J9" i="6" s="1"/>
  <c r="CT12" i="3"/>
  <c r="CW12" s="1"/>
  <c r="J10" i="6" s="1"/>
  <c r="CT13" i="3"/>
  <c r="CW13" s="1"/>
  <c r="J11" i="6" s="1"/>
  <c r="CT14" i="3"/>
  <c r="CW14" s="1"/>
  <c r="J12" i="6" s="1"/>
  <c r="CT15" i="3"/>
  <c r="CW15" s="1"/>
  <c r="J13" i="6" s="1"/>
  <c r="CT16" i="3"/>
  <c r="CW16" s="1"/>
  <c r="J14" i="6" s="1"/>
  <c r="CT17" i="3"/>
  <c r="CW17" s="1"/>
  <c r="J15" i="6" s="1"/>
  <c r="CT18" i="3"/>
  <c r="CW18" s="1"/>
  <c r="J16" i="6" s="1"/>
  <c r="CT19" i="3"/>
  <c r="CW19" s="1"/>
  <c r="J17" i="6" s="1"/>
  <c r="CT20" i="3"/>
  <c r="CW20" s="1"/>
  <c r="J18" i="6" s="1"/>
  <c r="CT21" i="3"/>
  <c r="CW21" s="1"/>
  <c r="J19" i="6" s="1"/>
  <c r="CT22" i="3"/>
  <c r="CW22" s="1"/>
  <c r="J20" i="6" s="1"/>
  <c r="CT23" i="3"/>
  <c r="CW23" s="1"/>
  <c r="J21" i="6" s="1"/>
  <c r="CT24" i="3"/>
  <c r="CW24" s="1"/>
  <c r="J22" i="6" s="1"/>
  <c r="CT25" i="3"/>
  <c r="CW25" s="1"/>
  <c r="J23" i="6" s="1"/>
  <c r="CT26" i="3"/>
  <c r="CW26" s="1"/>
  <c r="J24" i="6" s="1"/>
  <c r="CT27" i="3"/>
  <c r="CW27" s="1"/>
  <c r="J25" i="6" s="1"/>
  <c r="CT28" i="3"/>
  <c r="CW28" s="1"/>
  <c r="J26" i="6" s="1"/>
  <c r="CT29" i="3"/>
  <c r="CW29" s="1"/>
  <c r="J27" i="6" s="1"/>
  <c r="CT30" i="3"/>
  <c r="CW30" s="1"/>
  <c r="CT31"/>
  <c r="CW31" s="1"/>
  <c r="J29" i="6" s="1"/>
  <c r="CT32" i="3"/>
  <c r="CW32" s="1"/>
  <c r="J30" i="6" s="1"/>
  <c r="CT5" i="3"/>
  <c r="CW5" s="1"/>
  <c r="J3" i="6" s="1"/>
  <c r="CQ6" i="3"/>
  <c r="CQ7"/>
  <c r="CQ8"/>
  <c r="CQ9"/>
  <c r="CQ10"/>
  <c r="CQ11"/>
  <c r="CQ12"/>
  <c r="CQ13"/>
  <c r="CQ14"/>
  <c r="CQ15"/>
  <c r="CQ16"/>
  <c r="CQ17"/>
  <c r="CQ18"/>
  <c r="CQ19"/>
  <c r="CQ20"/>
  <c r="CQ21"/>
  <c r="CQ22"/>
  <c r="CQ23"/>
  <c r="CQ24"/>
  <c r="CQ25"/>
  <c r="CQ26"/>
  <c r="CQ27"/>
  <c r="CQ28"/>
  <c r="CQ29"/>
  <c r="CQ30"/>
  <c r="CQ31"/>
  <c r="CQ32"/>
  <c r="CQ5"/>
  <c r="CO6"/>
  <c r="CO7"/>
  <c r="CO8"/>
  <c r="CO9"/>
  <c r="CO10"/>
  <c r="CO11"/>
  <c r="CO12"/>
  <c r="CO13"/>
  <c r="CO14"/>
  <c r="CO15"/>
  <c r="CO16"/>
  <c r="CO17"/>
  <c r="CO18"/>
  <c r="CO19"/>
  <c r="CO20"/>
  <c r="CO21"/>
  <c r="CO22"/>
  <c r="CO23"/>
  <c r="CO24"/>
  <c r="CO25"/>
  <c r="CO26"/>
  <c r="CO27"/>
  <c r="CO28"/>
  <c r="CO29"/>
  <c r="CO30"/>
  <c r="CO31"/>
  <c r="CO32"/>
  <c r="CO5"/>
  <c r="CM6"/>
  <c r="CM7"/>
  <c r="CM8"/>
  <c r="CM9"/>
  <c r="CM10"/>
  <c r="CM11"/>
  <c r="CM12"/>
  <c r="CM13"/>
  <c r="CM14"/>
  <c r="CM15"/>
  <c r="CM16"/>
  <c r="CM17"/>
  <c r="CM18"/>
  <c r="CM19"/>
  <c r="CM20"/>
  <c r="CM21"/>
  <c r="CM22"/>
  <c r="CM23"/>
  <c r="CM24"/>
  <c r="CM25"/>
  <c r="CM26"/>
  <c r="CM27"/>
  <c r="CM28"/>
  <c r="CM29"/>
  <c r="CM30"/>
  <c r="CM31"/>
  <c r="CM32"/>
  <c r="CM5"/>
  <c r="CJ6"/>
  <c r="CJ7"/>
  <c r="CJ8"/>
  <c r="CJ9"/>
  <c r="CJ10"/>
  <c r="CJ11"/>
  <c r="CJ12"/>
  <c r="CJ13"/>
  <c r="CJ14"/>
  <c r="CJ15"/>
  <c r="CJ16"/>
  <c r="CJ17"/>
  <c r="CJ18"/>
  <c r="CJ19"/>
  <c r="CJ20"/>
  <c r="CJ21"/>
  <c r="CJ22"/>
  <c r="CJ23"/>
  <c r="CJ24"/>
  <c r="CJ25"/>
  <c r="CJ26"/>
  <c r="CJ27"/>
  <c r="CJ28"/>
  <c r="CJ29"/>
  <c r="CJ30"/>
  <c r="CJ31"/>
  <c r="CJ32"/>
  <c r="CJ5"/>
  <c r="CD6"/>
  <c r="CD7"/>
  <c r="CD8"/>
  <c r="CD9"/>
  <c r="CD10"/>
  <c r="CD11"/>
  <c r="CD12"/>
  <c r="CD13"/>
  <c r="CD14"/>
  <c r="CD15"/>
  <c r="CD16"/>
  <c r="CD17"/>
  <c r="CD18"/>
  <c r="CD19"/>
  <c r="CD20"/>
  <c r="CD21"/>
  <c r="CD22"/>
  <c r="CD23"/>
  <c r="CD24"/>
  <c r="CD25"/>
  <c r="CD26"/>
  <c r="CD27"/>
  <c r="CD28"/>
  <c r="CD29"/>
  <c r="CD30"/>
  <c r="CD31"/>
  <c r="CD32"/>
  <c r="CD5"/>
  <c r="BQ6"/>
  <c r="BQ7"/>
  <c r="BQ8"/>
  <c r="BQ9"/>
  <c r="BQ10"/>
  <c r="BQ11"/>
  <c r="BQ12"/>
  <c r="BQ13"/>
  <c r="BQ14"/>
  <c r="BQ15"/>
  <c r="BQ16"/>
  <c r="BQ17"/>
  <c r="BQ18"/>
  <c r="BQ19"/>
  <c r="BQ20"/>
  <c r="BQ21"/>
  <c r="BQ22"/>
  <c r="BQ23"/>
  <c r="BQ24"/>
  <c r="BQ25"/>
  <c r="BQ26"/>
  <c r="BQ27"/>
  <c r="BQ28"/>
  <c r="BQ29"/>
  <c r="BQ30"/>
  <c r="BQ31"/>
  <c r="BQ32"/>
  <c r="BQ5"/>
  <c r="BO6"/>
  <c r="BO7"/>
  <c r="BO8"/>
  <c r="BO9"/>
  <c r="BO10"/>
  <c r="BO11"/>
  <c r="BO12"/>
  <c r="BO13"/>
  <c r="BO14"/>
  <c r="BO15"/>
  <c r="BO16"/>
  <c r="BO17"/>
  <c r="BO18"/>
  <c r="BO19"/>
  <c r="BO20"/>
  <c r="BO21"/>
  <c r="BO22"/>
  <c r="BO23"/>
  <c r="BO24"/>
  <c r="BO25"/>
  <c r="BO26"/>
  <c r="BO27"/>
  <c r="BO28"/>
  <c r="BO29"/>
  <c r="BO30"/>
  <c r="BO31"/>
  <c r="BO32"/>
  <c r="BO5"/>
  <c r="BM6"/>
  <c r="BM7"/>
  <c r="BM8"/>
  <c r="BM9"/>
  <c r="BM10"/>
  <c r="BM11"/>
  <c r="BM12"/>
  <c r="BM13"/>
  <c r="BM14"/>
  <c r="BM15"/>
  <c r="BM16"/>
  <c r="BM17"/>
  <c r="BM18"/>
  <c r="BM19"/>
  <c r="BM20"/>
  <c r="BM21"/>
  <c r="BM22"/>
  <c r="BM23"/>
  <c r="BM24"/>
  <c r="BM25"/>
  <c r="BM26"/>
  <c r="BM27"/>
  <c r="BM28"/>
  <c r="BM29"/>
  <c r="BM30"/>
  <c r="BM31"/>
  <c r="BM32"/>
  <c r="BM5"/>
  <c r="BK6"/>
  <c r="BK7"/>
  <c r="BK8"/>
  <c r="BK9"/>
  <c r="BK10"/>
  <c r="BK11"/>
  <c r="BK12"/>
  <c r="BK13"/>
  <c r="BK14"/>
  <c r="BK15"/>
  <c r="BK16"/>
  <c r="BK17"/>
  <c r="BK18"/>
  <c r="BK19"/>
  <c r="BK20"/>
  <c r="BK21"/>
  <c r="BK22"/>
  <c r="BK23"/>
  <c r="BK24"/>
  <c r="BK25"/>
  <c r="BK26"/>
  <c r="BK27"/>
  <c r="BK28"/>
  <c r="BK29"/>
  <c r="BK30"/>
  <c r="BK31"/>
  <c r="BK32"/>
  <c r="BK5"/>
  <c r="BI6"/>
  <c r="BI7"/>
  <c r="BI8"/>
  <c r="BI9"/>
  <c r="BI10"/>
  <c r="BI11"/>
  <c r="BI12"/>
  <c r="BI13"/>
  <c r="BI14"/>
  <c r="BI15"/>
  <c r="BI16"/>
  <c r="BI17"/>
  <c r="BI18"/>
  <c r="BI19"/>
  <c r="BI20"/>
  <c r="BI21"/>
  <c r="BI22"/>
  <c r="BI23"/>
  <c r="BI24"/>
  <c r="BI25"/>
  <c r="BI26"/>
  <c r="BI27"/>
  <c r="BI28"/>
  <c r="BI29"/>
  <c r="BI30"/>
  <c r="BI31"/>
  <c r="BI32"/>
  <c r="BI5"/>
  <c r="BE6"/>
  <c r="BE7"/>
  <c r="BE8"/>
  <c r="BE9"/>
  <c r="BE10"/>
  <c r="BE11"/>
  <c r="BE12"/>
  <c r="BE13"/>
  <c r="BE14"/>
  <c r="BE15"/>
  <c r="BE16"/>
  <c r="BE17"/>
  <c r="BE18"/>
  <c r="BE19"/>
  <c r="BE20"/>
  <c r="BE21"/>
  <c r="BE22"/>
  <c r="BE23"/>
  <c r="BE24"/>
  <c r="BE26"/>
  <c r="BE27"/>
  <c r="BE28"/>
  <c r="BE29"/>
  <c r="BE30"/>
  <c r="BE31"/>
  <c r="BE32"/>
  <c r="BE5"/>
  <c r="BC6"/>
  <c r="BC7"/>
  <c r="BC8"/>
  <c r="BC9"/>
  <c r="BC10"/>
  <c r="BC11"/>
  <c r="BC12"/>
  <c r="BC13"/>
  <c r="BC14"/>
  <c r="BC15"/>
  <c r="BC16"/>
  <c r="BC18"/>
  <c r="BC19"/>
  <c r="BC20"/>
  <c r="BC21"/>
  <c r="BC22"/>
  <c r="BC23"/>
  <c r="BC24"/>
  <c r="BC25"/>
  <c r="BC26"/>
  <c r="BC27"/>
  <c r="BC28"/>
  <c r="BC29"/>
  <c r="BC30"/>
  <c r="BC31"/>
  <c r="BC32"/>
  <c r="BC5"/>
  <c r="AU5"/>
  <c r="AS5"/>
  <c r="AQ5"/>
  <c r="AH30"/>
  <c r="AH31"/>
  <c r="AH29"/>
  <c r="AH28"/>
  <c r="AH21"/>
  <c r="AH20"/>
  <c r="AH18"/>
  <c r="AH17"/>
  <c r="AH15"/>
  <c r="AH13"/>
  <c r="AH12"/>
  <c r="AH11"/>
  <c r="AH10"/>
  <c r="AH9"/>
  <c r="AH8"/>
  <c r="AH7"/>
  <c r="AH6"/>
  <c r="AH5"/>
  <c r="AH32"/>
  <c r="AH25"/>
  <c r="AH19"/>
  <c r="AF5"/>
  <c r="AD5"/>
  <c r="AA5"/>
  <c r="P5"/>
  <c r="M5"/>
  <c r="G5"/>
  <c r="DQ31" l="1"/>
  <c r="DQ27"/>
  <c r="DQ23"/>
  <c r="DQ19"/>
  <c r="DQ15"/>
  <c r="DQ11"/>
  <c r="DQ7"/>
  <c r="ED28"/>
  <c r="ED24"/>
  <c r="G22" i="6" s="1"/>
  <c r="ED20" i="3"/>
  <c r="G18" i="6" s="1"/>
  <c r="ED16" i="3"/>
  <c r="G14" i="6" s="1"/>
  <c r="ED12" i="3"/>
  <c r="G10" i="6" s="1"/>
  <c r="ED8" i="3"/>
  <c r="G6" i="6" s="1"/>
  <c r="DQ30" i="3"/>
  <c r="DQ26"/>
  <c r="DQ22"/>
  <c r="DQ18"/>
  <c r="DQ14"/>
  <c r="DQ10"/>
  <c r="DQ6"/>
  <c r="E4" i="6" s="1"/>
  <c r="ED31" i="3"/>
  <c r="G29" i="6" s="1"/>
  <c r="ED27" i="3"/>
  <c r="G25" i="6" s="1"/>
  <c r="ED23" i="3"/>
  <c r="G21" i="6" s="1"/>
  <c r="ED19" i="3"/>
  <c r="G17" i="6" s="1"/>
  <c r="ED15" i="3"/>
  <c r="ED11"/>
  <c r="ED7"/>
  <c r="DQ5"/>
  <c r="E3" i="6" s="1"/>
  <c r="DQ29" i="3"/>
  <c r="DQ25"/>
  <c r="DQ21"/>
  <c r="DQ17"/>
  <c r="DQ13"/>
  <c r="DQ9"/>
  <c r="ED30"/>
  <c r="ED26"/>
  <c r="G24" i="6" s="1"/>
  <c r="ED22" i="3"/>
  <c r="G20" i="6" s="1"/>
  <c r="ED18" i="3"/>
  <c r="G16" i="6" s="1"/>
  <c r="ED14" i="3"/>
  <c r="G12" i="6" s="1"/>
  <c r="ED10" i="3"/>
  <c r="G8" i="6" s="1"/>
  <c r="ED6" i="3"/>
  <c r="G4" i="6" s="1"/>
  <c r="EK32" i="3"/>
  <c r="DQ32"/>
  <c r="DQ28"/>
  <c r="DQ24"/>
  <c r="DQ20"/>
  <c r="DQ16"/>
  <c r="DQ12"/>
  <c r="DQ8"/>
  <c r="ED29"/>
  <c r="G27" i="6" s="1"/>
  <c r="ED25" i="3"/>
  <c r="G23" i="6" s="1"/>
  <c r="ED21" i="3"/>
  <c r="G19" i="6" s="1"/>
  <c r="ED17" i="3"/>
  <c r="G15" i="6" s="1"/>
  <c r="ED13" i="3"/>
  <c r="G11" i="6" s="1"/>
  <c r="ED9" i="3"/>
  <c r="DP33"/>
  <c r="DP35" s="1"/>
  <c r="DN33"/>
  <c r="DN35" s="1"/>
  <c r="DF19"/>
  <c r="K17" i="6" s="1"/>
  <c r="CR14" i="3"/>
  <c r="I12" i="6" s="1"/>
  <c r="CR6" i="3"/>
  <c r="I4" i="6" s="1"/>
  <c r="DF29" i="3"/>
  <c r="K27" i="6" s="1"/>
  <c r="CR28" i="3"/>
  <c r="I26" i="6" s="1"/>
  <c r="CR21" i="3"/>
  <c r="I19" i="6" s="1"/>
  <c r="CR30" i="3"/>
  <c r="I28" i="6" s="1"/>
  <c r="CR23" i="3"/>
  <c r="I21" i="6" s="1"/>
  <c r="DF18" i="3"/>
  <c r="K16" i="6" s="1"/>
  <c r="BR5" i="3"/>
  <c r="CK5" s="1"/>
  <c r="M3" i="6" s="1"/>
  <c r="CR29" i="3"/>
  <c r="I27" i="6" s="1"/>
  <c r="CR22" i="3"/>
  <c r="I20" i="6" s="1"/>
  <c r="CR19" i="3"/>
  <c r="I17" i="6" s="1"/>
  <c r="CR12" i="3"/>
  <c r="I10" i="6" s="1"/>
  <c r="CR8" i="3"/>
  <c r="I6" i="6" s="1"/>
  <c r="DF31" i="3"/>
  <c r="K29" i="6" s="1"/>
  <c r="DF27" i="3"/>
  <c r="K25" i="6" s="1"/>
  <c r="DF24" i="3"/>
  <c r="K22" i="6" s="1"/>
  <c r="DF9" i="3"/>
  <c r="K7" i="6" s="1"/>
  <c r="CR5" i="3"/>
  <c r="I3" i="6" s="1"/>
  <c r="CR15" i="3"/>
  <c r="I13" i="6" s="1"/>
  <c r="DF16" i="3"/>
  <c r="K14" i="6" s="1"/>
  <c r="DF12" i="3"/>
  <c r="K10" i="6" s="1"/>
  <c r="DF8" i="3"/>
  <c r="K6" i="6" s="1"/>
  <c r="AB5" i="3"/>
  <c r="CR17"/>
  <c r="I15" i="6" s="1"/>
  <c r="DF15" i="3"/>
  <c r="K13" i="6" s="1"/>
  <c r="DF14" i="3"/>
  <c r="K12" i="6" s="1"/>
  <c r="DF32" i="3"/>
  <c r="K30" i="6" s="1"/>
  <c r="CR32" i="3"/>
  <c r="I30" i="6" s="1"/>
  <c r="CR18" i="3"/>
  <c r="I16" i="6" s="1"/>
  <c r="DF13" i="3"/>
  <c r="K11" i="6" s="1"/>
  <c r="DF23" i="3"/>
  <c r="K21" i="6" s="1"/>
  <c r="DF20" i="3"/>
  <c r="K18" i="6" s="1"/>
  <c r="DF28" i="3"/>
  <c r="K26" i="6" s="1"/>
  <c r="DF17" i="3"/>
  <c r="K15" i="6" s="1"/>
  <c r="E30"/>
  <c r="CR24" i="3"/>
  <c r="I22" i="6" s="1"/>
  <c r="DF11" i="3"/>
  <c r="K9" i="6" s="1"/>
  <c r="CR11" i="3"/>
  <c r="I9" i="6" s="1"/>
  <c r="DF7" i="3"/>
  <c r="K5" i="6" s="1"/>
  <c r="CR16" i="3"/>
  <c r="I14" i="6" s="1"/>
  <c r="DF26" i="3"/>
  <c r="K24" i="6" s="1"/>
  <c r="CR20" i="3"/>
  <c r="I18" i="6" s="1"/>
  <c r="J28"/>
  <c r="CR26" i="3"/>
  <c r="I24" i="6" s="1"/>
  <c r="CR13" i="3"/>
  <c r="I11" i="6" s="1"/>
  <c r="DF22" i="3"/>
  <c r="K20" i="6" s="1"/>
  <c r="CR31" i="3"/>
  <c r="I29" i="6" s="1"/>
  <c r="DF25" i="3"/>
  <c r="K23" i="6" s="1"/>
  <c r="CR25" i="3"/>
  <c r="I23" i="6" s="1"/>
  <c r="DF30" i="3"/>
  <c r="DF21"/>
  <c r="K19" i="6" s="1"/>
  <c r="CR27" i="3"/>
  <c r="I25" i="6" s="1"/>
  <c r="DF10" i="3"/>
  <c r="K8" i="6" s="1"/>
  <c r="CR10" i="3"/>
  <c r="I8" i="6" s="1"/>
  <c r="CR9" i="3"/>
  <c r="I7" i="6" s="1"/>
  <c r="J5"/>
  <c r="M2"/>
  <c r="I2"/>
  <c r="G2"/>
  <c r="CR7" i="3"/>
  <c r="DF6"/>
  <c r="K4" i="6" s="1"/>
  <c r="AV5" i="3"/>
  <c r="AY5" s="1"/>
  <c r="C3" i="6" s="1"/>
  <c r="S27" i="3"/>
  <c r="N23"/>
  <c r="N9"/>
  <c r="BR25"/>
  <c r="CK25" s="1"/>
  <c r="BF5"/>
  <c r="D3" i="6" s="1"/>
  <c r="N28" i="3"/>
  <c r="N21"/>
  <c r="N18"/>
  <c r="N15"/>
  <c r="S14"/>
  <c r="S5"/>
  <c r="F2" i="6"/>
  <c r="AK4" i="3"/>
  <c r="N5"/>
  <c r="BR32"/>
  <c r="CK32" s="1"/>
  <c r="BR29"/>
  <c r="CK29" s="1"/>
  <c r="BR22"/>
  <c r="CK22" s="1"/>
  <c r="BR19"/>
  <c r="CK19" s="1"/>
  <c r="BR16"/>
  <c r="CK16" s="1"/>
  <c r="BR12"/>
  <c r="CK12" s="1"/>
  <c r="BR8"/>
  <c r="CK8" s="1"/>
  <c r="BR18"/>
  <c r="CK18" s="1"/>
  <c r="F16" i="6" s="1"/>
  <c r="H29"/>
  <c r="H25"/>
  <c r="H22"/>
  <c r="H12"/>
  <c r="H8"/>
  <c r="H4"/>
  <c r="N30" i="3"/>
  <c r="N17"/>
  <c r="N32"/>
  <c r="N29"/>
  <c r="N25"/>
  <c r="N22"/>
  <c r="N19"/>
  <c r="N16"/>
  <c r="N12"/>
  <c r="N8"/>
  <c r="S18"/>
  <c r="S11"/>
  <c r="N11"/>
  <c r="N7"/>
  <c r="S31"/>
  <c r="S24"/>
  <c r="S10"/>
  <c r="S6"/>
  <c r="BR30"/>
  <c r="CK30" s="1"/>
  <c r="BR23"/>
  <c r="CK23" s="1"/>
  <c r="BR13"/>
  <c r="CK13" s="1"/>
  <c r="G7" i="6"/>
  <c r="S28" i="3"/>
  <c r="S21"/>
  <c r="S15"/>
  <c r="S7"/>
  <c r="AV31"/>
  <c r="AY31" s="1"/>
  <c r="C29" i="6" s="1"/>
  <c r="AV27" i="3"/>
  <c r="AY27" s="1"/>
  <c r="C25" i="6" s="1"/>
  <c r="AV24" i="3"/>
  <c r="AY24" s="1"/>
  <c r="C22" i="6" s="1"/>
  <c r="AV14" i="3"/>
  <c r="AY14" s="1"/>
  <c r="C12" i="6" s="1"/>
  <c r="AV10" i="3"/>
  <c r="AY10" s="1"/>
  <c r="C8" i="6" s="1"/>
  <c r="AV6" i="3"/>
  <c r="AY6" s="1"/>
  <c r="C4" i="6" s="1"/>
  <c r="BR26" i="3"/>
  <c r="CK26" s="1"/>
  <c r="BR20"/>
  <c r="CK20" s="1"/>
  <c r="BR17"/>
  <c r="CK17" s="1"/>
  <c r="BR9"/>
  <c r="CK9" s="1"/>
  <c r="FL32"/>
  <c r="N31"/>
  <c r="N27"/>
  <c r="N24"/>
  <c r="N14"/>
  <c r="N10"/>
  <c r="N6"/>
  <c r="S30"/>
  <c r="S26"/>
  <c r="S23"/>
  <c r="S20"/>
  <c r="S17"/>
  <c r="S13"/>
  <c r="S9"/>
  <c r="AV30"/>
  <c r="AY30" s="1"/>
  <c r="AV26"/>
  <c r="AY26" s="1"/>
  <c r="C24" i="6" s="1"/>
  <c r="AV23" i="3"/>
  <c r="AY23" s="1"/>
  <c r="C21" i="6" s="1"/>
  <c r="AV20" i="3"/>
  <c r="AY20" s="1"/>
  <c r="C18" i="6" s="1"/>
  <c r="AV17" i="3"/>
  <c r="AY17" s="1"/>
  <c r="C15" i="6" s="1"/>
  <c r="AV13" i="3"/>
  <c r="AY13" s="1"/>
  <c r="C11" i="6" s="1"/>
  <c r="AV9" i="3"/>
  <c r="AY9" s="1"/>
  <c r="BR28"/>
  <c r="CK28" s="1"/>
  <c r="BR21"/>
  <c r="CK21" s="1"/>
  <c r="BR15"/>
  <c r="CK15" s="1"/>
  <c r="ED32"/>
  <c r="G30" i="6" s="1"/>
  <c r="H3"/>
  <c r="H26"/>
  <c r="H19"/>
  <c r="H16"/>
  <c r="H13"/>
  <c r="H9"/>
  <c r="N26" i="3"/>
  <c r="N20"/>
  <c r="N13"/>
  <c r="S32"/>
  <c r="S29"/>
  <c r="S25"/>
  <c r="S22"/>
  <c r="S19"/>
  <c r="S16"/>
  <c r="S12"/>
  <c r="S8"/>
  <c r="BR7"/>
  <c r="CK7" s="1"/>
  <c r="BF28"/>
  <c r="D26" i="6" s="1"/>
  <c r="BF21" i="3"/>
  <c r="D19" i="6" s="1"/>
  <c r="BF18" i="3"/>
  <c r="D16" i="6" s="1"/>
  <c r="BF15" i="3"/>
  <c r="D13" i="6" s="1"/>
  <c r="BF11" i="3"/>
  <c r="D9" i="6" s="1"/>
  <c r="BF7" i="3"/>
  <c r="BR11"/>
  <c r="CK11" s="1"/>
  <c r="BF31"/>
  <c r="D29" i="6" s="1"/>
  <c r="BF27" i="3"/>
  <c r="D25" i="6" s="1"/>
  <c r="BF24" i="3"/>
  <c r="D22" i="6" s="1"/>
  <c r="BF14" i="3"/>
  <c r="D12" i="6" s="1"/>
  <c r="BF10" i="3"/>
  <c r="D8" i="6" s="1"/>
  <c r="BF6" i="3"/>
  <c r="D4" i="6" s="1"/>
  <c r="BR31" i="3"/>
  <c r="CK31" s="1"/>
  <c r="BR27"/>
  <c r="CK27" s="1"/>
  <c r="BR24"/>
  <c r="CK24" s="1"/>
  <c r="BR14"/>
  <c r="CK14" s="1"/>
  <c r="BR10"/>
  <c r="CK10" s="1"/>
  <c r="BR6"/>
  <c r="CK6" s="1"/>
  <c r="BF26"/>
  <c r="BF17"/>
  <c r="D15" i="6" s="1"/>
  <c r="BF9" i="3"/>
  <c r="D7" i="6" s="1"/>
  <c r="DF5" i="3"/>
  <c r="G3" i="6"/>
  <c r="AV32" i="3"/>
  <c r="AY32" s="1"/>
  <c r="C30" i="6" s="1"/>
  <c r="AV29" i="3"/>
  <c r="AY29" s="1"/>
  <c r="C27" i="6" s="1"/>
  <c r="AV25" i="3"/>
  <c r="AY25" s="1"/>
  <c r="C23" i="6" s="1"/>
  <c r="AV22" i="3"/>
  <c r="AY22" s="1"/>
  <c r="C20" i="6" s="1"/>
  <c r="AV19" i="3"/>
  <c r="AY19" s="1"/>
  <c r="C17" i="6" s="1"/>
  <c r="AV16" i="3"/>
  <c r="AY16" s="1"/>
  <c r="C14" i="6" s="1"/>
  <c r="AV12" i="3"/>
  <c r="AY12" s="1"/>
  <c r="C10" i="6" s="1"/>
  <c r="AV8" i="3"/>
  <c r="AY8" s="1"/>
  <c r="C6" i="6" s="1"/>
  <c r="BF30" i="3"/>
  <c r="BF23"/>
  <c r="D21" i="6" s="1"/>
  <c r="BF20" i="3"/>
  <c r="D18" i="6" s="1"/>
  <c r="BF13" i="3"/>
  <c r="D11" i="6" s="1"/>
  <c r="BF32" i="3"/>
  <c r="D30" i="6" s="1"/>
  <c r="BF29" i="3"/>
  <c r="D27" i="6" s="1"/>
  <c r="BF25" i="3"/>
  <c r="D23" i="6" s="1"/>
  <c r="BF22" i="3"/>
  <c r="D20" i="6" s="1"/>
  <c r="BF19" i="3"/>
  <c r="D17" i="6" s="1"/>
  <c r="BF16" i="3"/>
  <c r="D14" i="6" s="1"/>
  <c r="BF12" i="3"/>
  <c r="D10" i="6" s="1"/>
  <c r="BF8" i="3"/>
  <c r="D6" i="6" s="1"/>
  <c r="AV28" i="3"/>
  <c r="AY28" s="1"/>
  <c r="C26" i="6" s="1"/>
  <c r="AV21" i="3"/>
  <c r="AY21" s="1"/>
  <c r="C19" i="6" s="1"/>
  <c r="AV18" i="3"/>
  <c r="AY18" s="1"/>
  <c r="C16" i="6" s="1"/>
  <c r="AV15" i="3"/>
  <c r="AY15" s="1"/>
  <c r="C13" i="6" s="1"/>
  <c r="AV11" i="3"/>
  <c r="AV7"/>
  <c r="AY7" s="1"/>
  <c r="EL5" l="1"/>
  <c r="EL30"/>
  <c r="EL7"/>
  <c r="AY11"/>
  <c r="C9" i="6" s="1"/>
  <c r="G51"/>
  <c r="G48"/>
  <c r="G49"/>
  <c r="G50"/>
  <c r="M50"/>
  <c r="M49"/>
  <c r="M51"/>
  <c r="M48"/>
  <c r="DG19" i="3"/>
  <c r="N17" i="6" s="1"/>
  <c r="DG29" i="3"/>
  <c r="N27" i="6" s="1"/>
  <c r="DG8" i="3"/>
  <c r="N6" i="6" s="1"/>
  <c r="DG12" i="3"/>
  <c r="N10" i="6" s="1"/>
  <c r="DG7" i="3"/>
  <c r="N5" i="6" s="1"/>
  <c r="E15"/>
  <c r="EL17" i="3"/>
  <c r="Q15" i="6" s="1"/>
  <c r="EL6" i="3"/>
  <c r="E9" i="6"/>
  <c r="EL11" i="3"/>
  <c r="E24" i="6"/>
  <c r="EL26" i="3"/>
  <c r="Q24" i="6" s="1"/>
  <c r="E14"/>
  <c r="EL16" i="3"/>
  <c r="E18" i="6"/>
  <c r="EL20" i="3"/>
  <c r="Q18" i="6" s="1"/>
  <c r="E8"/>
  <c r="EL10" i="3"/>
  <c r="E16" i="6"/>
  <c r="EL18" i="3"/>
  <c r="Q16" i="6" s="1"/>
  <c r="E25"/>
  <c r="EL27" i="3"/>
  <c r="Q25" i="6" s="1"/>
  <c r="E17"/>
  <c r="EL19" i="3"/>
  <c r="Q17" i="6" s="1"/>
  <c r="E26"/>
  <c r="EL28" i="3"/>
  <c r="Q26" i="6" s="1"/>
  <c r="E7"/>
  <c r="EL9" i="3"/>
  <c r="E21" i="6"/>
  <c r="EL23" i="3"/>
  <c r="Q21" i="6" s="1"/>
  <c r="E12"/>
  <c r="EL14" i="3"/>
  <c r="Q12" i="6" s="1"/>
  <c r="E13"/>
  <c r="EL15" i="3"/>
  <c r="Q13" i="6" s="1"/>
  <c r="E22"/>
  <c r="EL24" i="3"/>
  <c r="Q22" i="6" s="1"/>
  <c r="E23"/>
  <c r="EL25" i="3"/>
  <c r="Q23" i="6" s="1"/>
  <c r="E6"/>
  <c r="EL8" i="3"/>
  <c r="Q6" i="6" s="1"/>
  <c r="E20"/>
  <c r="EL22" i="3"/>
  <c r="Q20" i="6" s="1"/>
  <c r="E27"/>
  <c r="EL29" i="3"/>
  <c r="E11" i="6"/>
  <c r="EL13" i="3"/>
  <c r="Q11" i="6" s="1"/>
  <c r="E19"/>
  <c r="EL21" i="3"/>
  <c r="Q19" i="6" s="1"/>
  <c r="E10"/>
  <c r="EL12" i="3"/>
  <c r="Q10" i="6" s="1"/>
  <c r="E29"/>
  <c r="EL31" i="3"/>
  <c r="Q29" i="6" s="1"/>
  <c r="DG14" i="3"/>
  <c r="N12" i="6" s="1"/>
  <c r="DG15" i="3"/>
  <c r="N13" i="6" s="1"/>
  <c r="DG18" i="3"/>
  <c r="N16" i="6" s="1"/>
  <c r="DG32" i="3"/>
  <c r="N30" i="6" s="1"/>
  <c r="DG23" i="3"/>
  <c r="N21" i="6" s="1"/>
  <c r="DG28" i="3"/>
  <c r="N26" i="6" s="1"/>
  <c r="DG17" i="3"/>
  <c r="N15" i="6" s="1"/>
  <c r="AK7" i="3"/>
  <c r="B5" i="6" s="1"/>
  <c r="DG24" i="3"/>
  <c r="N22" i="6" s="1"/>
  <c r="DG16" i="3"/>
  <c r="N14" i="6" s="1"/>
  <c r="DG11" i="3"/>
  <c r="N9" i="6" s="1"/>
  <c r="C7"/>
  <c r="D24"/>
  <c r="K3"/>
  <c r="DG20" i="3"/>
  <c r="N18" i="6" s="1"/>
  <c r="AK14" i="3"/>
  <c r="B12" i="6" s="1"/>
  <c r="DG26" i="3"/>
  <c r="N24" i="6" s="1"/>
  <c r="D28"/>
  <c r="G28"/>
  <c r="BG4" i="3"/>
  <c r="K28" i="6"/>
  <c r="C28"/>
  <c r="DG13" i="3"/>
  <c r="N11" i="6" s="1"/>
  <c r="E28"/>
  <c r="DG31" i="3"/>
  <c r="N29" i="6" s="1"/>
  <c r="DG27" i="3"/>
  <c r="N25" i="6" s="1"/>
  <c r="J31"/>
  <c r="DG25" i="3"/>
  <c r="N23" i="6" s="1"/>
  <c r="DG22" i="3"/>
  <c r="N20" i="6" s="1"/>
  <c r="DG10" i="3"/>
  <c r="N8" i="6" s="1"/>
  <c r="DG30" i="3"/>
  <c r="DG21"/>
  <c r="N19" i="6" s="1"/>
  <c r="DG9" i="3"/>
  <c r="N7" i="6" s="1"/>
  <c r="DG6" i="3"/>
  <c r="N4" i="6" s="1"/>
  <c r="AK24" i="3"/>
  <c r="B22" i="6" s="1"/>
  <c r="AK10" i="3"/>
  <c r="B8" i="6" s="1"/>
  <c r="AK20" i="3"/>
  <c r="B18" i="6" s="1"/>
  <c r="G5"/>
  <c r="I5"/>
  <c r="I31" s="1"/>
  <c r="I32" s="1"/>
  <c r="D5"/>
  <c r="H5"/>
  <c r="E5"/>
  <c r="C5"/>
  <c r="B2"/>
  <c r="B48" s="1"/>
  <c r="AK5" i="3"/>
  <c r="B3" i="6" s="1"/>
  <c r="AK19" i="3"/>
  <c r="B17" i="6" s="1"/>
  <c r="AK32" i="3"/>
  <c r="B30" i="6" s="1"/>
  <c r="AK9" i="3"/>
  <c r="B7" i="6" s="1"/>
  <c r="AK23" i="3"/>
  <c r="AK18"/>
  <c r="B16" i="6" s="1"/>
  <c r="AK8" i="3"/>
  <c r="B6" i="6" s="1"/>
  <c r="AK22" i="3"/>
  <c r="B20" i="6" s="1"/>
  <c r="AK21" i="3"/>
  <c r="B19" i="6" s="1"/>
  <c r="AK27" i="3"/>
  <c r="B25" i="6" s="1"/>
  <c r="AK15" i="3"/>
  <c r="AK16"/>
  <c r="B14" i="6" s="1"/>
  <c r="AK29" i="3"/>
  <c r="B27" i="6" s="1"/>
  <c r="AK6" i="3"/>
  <c r="B4" i="6" s="1"/>
  <c r="AK28" i="3"/>
  <c r="B26" i="6" s="1"/>
  <c r="DG5" i="3"/>
  <c r="AK12"/>
  <c r="B10" i="6" s="1"/>
  <c r="AK25" i="3"/>
  <c r="B23" i="6" s="1"/>
  <c r="AK30" i="3"/>
  <c r="B28" i="6" s="1"/>
  <c r="AK11" i="3"/>
  <c r="B9" i="6" s="1"/>
  <c r="AK13" i="3"/>
  <c r="B11" i="6" s="1"/>
  <c r="AK26" i="3"/>
  <c r="B24" i="6" s="1"/>
  <c r="AK17" i="3"/>
  <c r="B15" i="6" s="1"/>
  <c r="AK31" i="3"/>
  <c r="B29" i="6" s="1"/>
  <c r="M5"/>
  <c r="F5"/>
  <c r="M23"/>
  <c r="F23"/>
  <c r="H21"/>
  <c r="M29"/>
  <c r="F29"/>
  <c r="M26"/>
  <c r="F26"/>
  <c r="G26"/>
  <c r="M27"/>
  <c r="F27"/>
  <c r="F18"/>
  <c r="M18"/>
  <c r="H24"/>
  <c r="M9"/>
  <c r="F9"/>
  <c r="M30"/>
  <c r="F30"/>
  <c r="H15"/>
  <c r="H28"/>
  <c r="F24"/>
  <c r="M24"/>
  <c r="M8"/>
  <c r="F8"/>
  <c r="M22"/>
  <c r="F22"/>
  <c r="M13"/>
  <c r="F13"/>
  <c r="H10"/>
  <c r="H23"/>
  <c r="M10"/>
  <c r="F10"/>
  <c r="F11"/>
  <c r="M11"/>
  <c r="H7"/>
  <c r="G13"/>
  <c r="H14"/>
  <c r="H27"/>
  <c r="M14"/>
  <c r="F14"/>
  <c r="H11"/>
  <c r="F15"/>
  <c r="M15"/>
  <c r="M4"/>
  <c r="F4"/>
  <c r="H17"/>
  <c r="H30"/>
  <c r="EL32" i="3"/>
  <c r="Q30" i="6" s="1"/>
  <c r="M17"/>
  <c r="F17"/>
  <c r="F21"/>
  <c r="M21"/>
  <c r="H6"/>
  <c r="H20"/>
  <c r="M6"/>
  <c r="F6"/>
  <c r="M20"/>
  <c r="F20"/>
  <c r="F7"/>
  <c r="M7"/>
  <c r="F28"/>
  <c r="M28"/>
  <c r="H18"/>
  <c r="M12"/>
  <c r="F12"/>
  <c r="M25"/>
  <c r="F25"/>
  <c r="M19"/>
  <c r="F19"/>
  <c r="G9"/>
  <c r="M16"/>
  <c r="F3"/>
  <c r="EL4" i="3"/>
  <c r="K107" i="1"/>
  <c r="G4"/>
  <c r="E107"/>
  <c r="G107"/>
  <c r="E62"/>
  <c r="E4"/>
  <c r="G62"/>
  <c r="C3"/>
  <c r="C217"/>
  <c r="G256"/>
  <c r="I217"/>
  <c r="E256"/>
  <c r="G236"/>
  <c r="G218"/>
  <c r="E218"/>
  <c r="K170"/>
  <c r="K169" s="1"/>
  <c r="E170"/>
  <c r="E84"/>
  <c r="K62"/>
  <c r="E236"/>
  <c r="G170"/>
  <c r="G169" s="1"/>
  <c r="BG23" i="3" l="1"/>
  <c r="DH23" s="1"/>
  <c r="EM23" s="1"/>
  <c r="B21" i="6"/>
  <c r="BG15" i="3"/>
  <c r="DH15" s="1"/>
  <c r="EM15" s="1"/>
  <c r="B13" i="6"/>
  <c r="Q8"/>
  <c r="Q27"/>
  <c r="Q9"/>
  <c r="Q14"/>
  <c r="Q4"/>
  <c r="BG7" i="3"/>
  <c r="L5" i="6" s="1"/>
  <c r="Q3"/>
  <c r="N3"/>
  <c r="BG14" i="3"/>
  <c r="L12" i="6" s="1"/>
  <c r="Q28"/>
  <c r="K31"/>
  <c r="N28"/>
  <c r="D31"/>
  <c r="D32" s="1"/>
  <c r="BG19" i="3"/>
  <c r="L17" i="6" s="1"/>
  <c r="BG13" i="3"/>
  <c r="L11" i="6" s="1"/>
  <c r="BG30" i="3"/>
  <c r="BG16"/>
  <c r="DH16" s="1"/>
  <c r="O14" i="6" s="1"/>
  <c r="BG21" i="3"/>
  <c r="L19" i="6" s="1"/>
  <c r="BG24" i="3"/>
  <c r="DH24" s="1"/>
  <c r="EM24" s="1"/>
  <c r="BG25"/>
  <c r="L23" i="6" s="1"/>
  <c r="BG28" i="3"/>
  <c r="L26" i="6" s="1"/>
  <c r="BG22" i="3"/>
  <c r="L20" i="6" s="1"/>
  <c r="BG26" i="3"/>
  <c r="BG29"/>
  <c r="L27" i="6" s="1"/>
  <c r="BG18" i="3"/>
  <c r="DH18" s="1"/>
  <c r="O16" i="6" s="1"/>
  <c r="BG17" i="3"/>
  <c r="L15" i="6" s="1"/>
  <c r="BG27" i="3"/>
  <c r="DH27" s="1"/>
  <c r="O25" i="6" s="1"/>
  <c r="BG32" i="3"/>
  <c r="L30" i="6" s="1"/>
  <c r="BG20" i="3"/>
  <c r="L18" i="6" s="1"/>
  <c r="BG31" i="3"/>
  <c r="L29" i="6" s="1"/>
  <c r="BG12" i="3"/>
  <c r="L10" i="6" s="1"/>
  <c r="BG10" i="3"/>
  <c r="L8" i="6" s="1"/>
  <c r="BG11" i="3"/>
  <c r="L9" i="6" s="1"/>
  <c r="BG5" i="3"/>
  <c r="BG6"/>
  <c r="L4" i="6" s="1"/>
  <c r="BG9" i="3"/>
  <c r="BG8"/>
  <c r="L6" i="6" s="1"/>
  <c r="G217" i="1"/>
  <c r="C2"/>
  <c r="C31" i="6"/>
  <c r="C32" s="1"/>
  <c r="L2"/>
  <c r="Q5"/>
  <c r="Q2"/>
  <c r="H31"/>
  <c r="H32" s="1"/>
  <c r="M31"/>
  <c r="M32" s="1"/>
  <c r="G31"/>
  <c r="G32" s="1"/>
  <c r="Q7"/>
  <c r="E31"/>
  <c r="E32" s="1"/>
  <c r="F31"/>
  <c r="F32" s="1"/>
  <c r="K3" i="1"/>
  <c r="G3"/>
  <c r="G2" s="1"/>
  <c r="K217"/>
  <c r="K2" l="1"/>
  <c r="L49" i="6"/>
  <c r="L51"/>
  <c r="L50"/>
  <c r="L48"/>
  <c r="R37"/>
  <c r="R36"/>
  <c r="R35"/>
  <c r="R38"/>
  <c r="R39"/>
  <c r="R41"/>
  <c r="R40"/>
  <c r="EM18" i="3"/>
  <c r="S16" i="6" s="1"/>
  <c r="EM16" i="3"/>
  <c r="S14" i="6" s="1"/>
  <c r="EM27" i="3"/>
  <c r="S25" i="6" s="1"/>
  <c r="R30"/>
  <c r="R17"/>
  <c r="R19"/>
  <c r="R20"/>
  <c r="R22"/>
  <c r="R11"/>
  <c r="R7"/>
  <c r="R5"/>
  <c r="R21"/>
  <c r="R15"/>
  <c r="R16"/>
  <c r="R24"/>
  <c r="R27"/>
  <c r="R29"/>
  <c r="R6"/>
  <c r="R3"/>
  <c r="R23"/>
  <c r="R8"/>
  <c r="R13"/>
  <c r="R4"/>
  <c r="R18"/>
  <c r="R28"/>
  <c r="R12"/>
  <c r="R9"/>
  <c r="R10"/>
  <c r="R14"/>
  <c r="R25"/>
  <c r="R26"/>
  <c r="DH7" i="3"/>
  <c r="N31" i="6"/>
  <c r="L7"/>
  <c r="L24"/>
  <c r="DH14" i="3"/>
  <c r="DH5"/>
  <c r="DH32"/>
  <c r="EM32" s="1"/>
  <c r="S30" i="6" s="1"/>
  <c r="L21"/>
  <c r="L28"/>
  <c r="DH26" i="3"/>
  <c r="EM26" s="1"/>
  <c r="L16" i="6"/>
  <c r="L13"/>
  <c r="L25"/>
  <c r="DH28" i="3"/>
  <c r="DH6"/>
  <c r="DH29"/>
  <c r="DH22"/>
  <c r="DH13"/>
  <c r="DH17"/>
  <c r="DH20"/>
  <c r="L14" i="6"/>
  <c r="L22"/>
  <c r="DH19" i="3"/>
  <c r="DH25"/>
  <c r="DH10"/>
  <c r="DH30"/>
  <c r="EM30" s="1"/>
  <c r="DH21"/>
  <c r="DH9"/>
  <c r="EM9" s="1"/>
  <c r="L3" i="6"/>
  <c r="DH12" i="3"/>
  <c r="DH31"/>
  <c r="DH11"/>
  <c r="B31" i="6"/>
  <c r="B32" s="1"/>
  <c r="DH8" i="3"/>
  <c r="S13" i="6"/>
  <c r="O13"/>
  <c r="O21"/>
  <c r="S21"/>
  <c r="O22"/>
  <c r="S22"/>
  <c r="Q31"/>
  <c r="R32" s="1"/>
  <c r="P35" i="5"/>
  <c r="P40"/>
  <c r="P37"/>
  <c r="P36"/>
  <c r="P4"/>
  <c r="P5"/>
  <c r="P6"/>
  <c r="P7"/>
  <c r="P8"/>
  <c r="P9"/>
  <c r="P10"/>
  <c r="P11"/>
  <c r="P12"/>
  <c r="P13"/>
  <c r="P14"/>
  <c r="P15"/>
  <c r="P16"/>
  <c r="P17"/>
  <c r="P18"/>
  <c r="P19"/>
  <c r="P20"/>
  <c r="P21"/>
  <c r="P22"/>
  <c r="P23"/>
  <c r="P24"/>
  <c r="P25"/>
  <c r="P26"/>
  <c r="P27"/>
  <c r="P28"/>
  <c r="P29"/>
  <c r="P30"/>
  <c r="P3"/>
  <c r="P2"/>
  <c r="R2" l="1"/>
  <c r="Q29"/>
  <c r="Q25"/>
  <c r="Q21"/>
  <c r="Q17"/>
  <c r="Q13"/>
  <c r="Q9"/>
  <c r="Q5"/>
  <c r="Q28"/>
  <c r="Q20"/>
  <c r="Q12"/>
  <c r="Q3"/>
  <c r="Q27"/>
  <c r="Q23"/>
  <c r="Q19"/>
  <c r="Q15"/>
  <c r="Q11"/>
  <c r="Q7"/>
  <c r="Q24"/>
  <c r="Q16"/>
  <c r="Q8"/>
  <c r="Q30"/>
  <c r="Q26"/>
  <c r="Q22"/>
  <c r="Q18"/>
  <c r="Q14"/>
  <c r="Q10"/>
  <c r="Q6"/>
  <c r="O31"/>
  <c r="Q4"/>
  <c r="P31"/>
  <c r="P32" s="1"/>
  <c r="R9"/>
  <c r="R19"/>
  <c r="R26"/>
  <c r="R29"/>
  <c r="R25"/>
  <c r="R36"/>
  <c r="R22"/>
  <c r="R40"/>
  <c r="R37"/>
  <c r="R16"/>
  <c r="R13"/>
  <c r="R12"/>
  <c r="R5"/>
  <c r="R3"/>
  <c r="EM21" i="3"/>
  <c r="S19" i="6" s="1"/>
  <c r="O17"/>
  <c r="EM19" i="3"/>
  <c r="S17" i="6" s="1"/>
  <c r="EM29" i="3"/>
  <c r="S27" i="6" s="1"/>
  <c r="EM6" i="3"/>
  <c r="S4" i="6" s="1"/>
  <c r="EM11" i="3"/>
  <c r="S9" i="6" s="1"/>
  <c r="EM10" i="3"/>
  <c r="S8" i="6" s="1"/>
  <c r="O11"/>
  <c r="EM13" i="3"/>
  <c r="S11" i="6" s="1"/>
  <c r="O26"/>
  <c r="EM28" i="3"/>
  <c r="S26" i="6" s="1"/>
  <c r="O12"/>
  <c r="EM14" i="3"/>
  <c r="S12" i="6" s="1"/>
  <c r="O5"/>
  <c r="EM7" i="3"/>
  <c r="S5" i="6" s="1"/>
  <c r="EM12" i="3"/>
  <c r="S10" i="6" s="1"/>
  <c r="O18"/>
  <c r="EM20" i="3"/>
  <c r="S18" i="6" s="1"/>
  <c r="O3"/>
  <c r="EM5" i="3"/>
  <c r="S3" i="6" s="1"/>
  <c r="O15"/>
  <c r="EM17" i="3"/>
  <c r="S15" i="6" s="1"/>
  <c r="O6"/>
  <c r="EM8" i="3"/>
  <c r="S6" i="6" s="1"/>
  <c r="EM31" i="3"/>
  <c r="S29" i="6" s="1"/>
  <c r="EM25" i="3"/>
  <c r="S23" i="6" s="1"/>
  <c r="O20"/>
  <c r="EM22" i="3"/>
  <c r="S20" i="6" s="1"/>
  <c r="O7"/>
  <c r="O24"/>
  <c r="O30"/>
  <c r="O4"/>
  <c r="O28"/>
  <c r="O23"/>
  <c r="L31"/>
  <c r="L32" s="1"/>
  <c r="O29"/>
  <c r="O27"/>
  <c r="O19"/>
  <c r="O9"/>
  <c r="O8"/>
  <c r="R35" i="5"/>
  <c r="R28"/>
  <c r="R24"/>
  <c r="R21"/>
  <c r="R18"/>
  <c r="R15"/>
  <c r="R11"/>
  <c r="R7"/>
  <c r="R8"/>
  <c r="R4"/>
  <c r="R30"/>
  <c r="R27"/>
  <c r="R23"/>
  <c r="R20"/>
  <c r="R17"/>
  <c r="R14"/>
  <c r="R10"/>
  <c r="R6"/>
  <c r="O10" i="6"/>
  <c r="O32" i="5"/>
  <c r="R31" l="1"/>
  <c r="R32" s="1"/>
  <c r="S7" i="6"/>
  <c r="S24"/>
  <c r="S28"/>
  <c r="O31"/>
  <c r="S31" l="1"/>
  <c r="CW4" i="3"/>
  <c r="DF4"/>
  <c r="N32" i="5"/>
  <c r="J2" i="6" l="1"/>
  <c r="K2"/>
  <c r="K32" s="1"/>
  <c r="DG4" i="3"/>
  <c r="M32" i="5"/>
  <c r="J32"/>
  <c r="H32"/>
  <c r="L32"/>
  <c r="E32"/>
  <c r="D32"/>
  <c r="G32"/>
  <c r="K32"/>
  <c r="B32"/>
  <c r="F32"/>
  <c r="I32"/>
  <c r="J32" i="6" l="1"/>
  <c r="DH4" i="3"/>
  <c r="N2" i="6"/>
  <c r="E192" i="1"/>
  <c r="E182"/>
  <c r="N50" i="6" l="1"/>
  <c r="N49"/>
  <c r="N51"/>
  <c r="N48"/>
  <c r="EM4" i="3"/>
  <c r="O2" i="6"/>
  <c r="N32"/>
  <c r="E3" i="1"/>
  <c r="E169"/>
  <c r="E217"/>
  <c r="P46" i="6" l="1"/>
  <c r="P36"/>
  <c r="P41"/>
  <c r="P40"/>
  <c r="P37"/>
  <c r="P38"/>
  <c r="P35"/>
  <c r="P39"/>
  <c r="P25"/>
  <c r="P14"/>
  <c r="P16"/>
  <c r="P21"/>
  <c r="P13"/>
  <c r="P18"/>
  <c r="P12"/>
  <c r="P6"/>
  <c r="P20"/>
  <c r="P11"/>
  <c r="P15"/>
  <c r="P5"/>
  <c r="P26"/>
  <c r="P22"/>
  <c r="P17"/>
  <c r="P3"/>
  <c r="P8"/>
  <c r="P19"/>
  <c r="P30"/>
  <c r="P29"/>
  <c r="P9"/>
  <c r="P7"/>
  <c r="P23"/>
  <c r="P27"/>
  <c r="P24"/>
  <c r="P10"/>
  <c r="P28"/>
  <c r="P4"/>
  <c r="E2" i="1"/>
  <c r="S2" i="6"/>
  <c r="P32" l="1"/>
  <c r="T41"/>
  <c r="T38"/>
  <c r="T36"/>
  <c r="T37"/>
  <c r="T35"/>
  <c r="T39"/>
  <c r="T40"/>
  <c r="T13"/>
  <c r="T23"/>
  <c r="T8"/>
  <c r="T25"/>
  <c r="T14"/>
  <c r="T9"/>
  <c r="T10"/>
  <c r="T27"/>
  <c r="T29"/>
  <c r="T30"/>
  <c r="T16"/>
  <c r="T19"/>
  <c r="T22"/>
  <c r="T4"/>
  <c r="T21"/>
  <c r="T3"/>
  <c r="T26"/>
  <c r="T12"/>
  <c r="T20"/>
  <c r="T5"/>
  <c r="T18"/>
  <c r="T11"/>
  <c r="T15"/>
  <c r="T6"/>
  <c r="T17"/>
  <c r="T24"/>
  <c r="T7"/>
  <c r="T28"/>
  <c r="T32"/>
</calcChain>
</file>

<file path=xl/comments1.xml><?xml version="1.0" encoding="utf-8"?>
<comments xmlns="http://schemas.openxmlformats.org/spreadsheetml/2006/main">
  <authors>
    <author>Cosmina Radu</author>
  </authors>
  <commentList>
    <comment ref="DU35" authorId="0">
      <text>
        <r>
          <rPr>
            <b/>
            <sz val="9"/>
            <color indexed="81"/>
            <rFont val="Tahoma"/>
            <family val="2"/>
          </rPr>
          <t>Cosmina Radu:</t>
        </r>
        <r>
          <rPr>
            <sz val="9"/>
            <color indexed="81"/>
            <rFont val="Tahoma"/>
            <family val="2"/>
          </rPr>
          <t xml:space="preserve">
without Malta
</t>
        </r>
      </text>
    </comment>
  </commentList>
</comments>
</file>

<file path=xl/sharedStrings.xml><?xml version="1.0" encoding="utf-8"?>
<sst xmlns="http://schemas.openxmlformats.org/spreadsheetml/2006/main" count="3644" uniqueCount="708">
  <si>
    <t># indicators</t>
  </si>
  <si>
    <t>Answer</t>
  </si>
  <si>
    <t>Scoring</t>
  </si>
  <si>
    <t>2.2                    Presence of (Open) Data policy</t>
  </si>
  <si>
    <t>2.2.1     (Open) Data Policy</t>
  </si>
  <si>
    <t xml:space="preserve">Q2.1 Is there an (Open) Data policy in your country? </t>
  </si>
  <si>
    <t>Yes</t>
  </si>
  <si>
    <t>No</t>
  </si>
  <si>
    <t>Q2.2.1 Are there policies supporting the re-use of Public Sector Information (within public administration, by the private sector)?</t>
  </si>
  <si>
    <t xml:space="preserve">Q2.2.2 Is your Open Data Policy the same as your Public Sector Information Policy? </t>
  </si>
  <si>
    <t>Q2.3.1 Is there a national (Open) Data portal in your country?</t>
  </si>
  <si>
    <t xml:space="preserve">Q2.3.2 Are there also regional, local portals? </t>
  </si>
  <si>
    <t xml:space="preserve">Q2.4 Can all the different Public Sector Data Holders (ministries, departments, etc) upload data themselves to the portal? </t>
  </si>
  <si>
    <t>Not applicable</t>
  </si>
  <si>
    <t>Daily</t>
  </si>
  <si>
    <t>Weekly</t>
  </si>
  <si>
    <t>Monthly</t>
  </si>
  <si>
    <t>Less frequently</t>
  </si>
  <si>
    <t>Not standardized</t>
  </si>
  <si>
    <t>Yes, less than 4</t>
  </si>
  <si>
    <t>Yes, between 4 - 8</t>
  </si>
  <si>
    <t>Yes, more than 8</t>
  </si>
  <si>
    <t>2.2.2     Extent of Coordination at National Level</t>
  </si>
  <si>
    <t>Very few</t>
  </si>
  <si>
    <t>Some</t>
  </si>
  <si>
    <t>Many</t>
  </si>
  <si>
    <t>Few</t>
  </si>
  <si>
    <t>All</t>
  </si>
  <si>
    <t xml:space="preserve">2.2.3     Licensing Norms </t>
  </si>
  <si>
    <t xml:space="preserve">2.3                    Use of Open Data </t>
  </si>
  <si>
    <t>Q3.1 How many unique visitors  go to your Portal every month?</t>
  </si>
  <si>
    <t>I don't know</t>
  </si>
  <si>
    <t>Q3.3.1 What is the typical profile of your visitors?</t>
  </si>
  <si>
    <t>Mostly private sector</t>
  </si>
  <si>
    <t>Mostly public sector</t>
  </si>
  <si>
    <t>Mostly citizens</t>
  </si>
  <si>
    <t>A bit of everything</t>
  </si>
  <si>
    <t>Q3.3.2 What percentage of your visitors is foreign?</t>
  </si>
  <si>
    <t>Foreign 0 - 4%</t>
  </si>
  <si>
    <t>Foreign 5 - 14%</t>
  </si>
  <si>
    <t>Foreign 15 - 29%</t>
  </si>
  <si>
    <t>Foreign 30 - 44%</t>
  </si>
  <si>
    <t>Foreign 45 - 59%</t>
  </si>
  <si>
    <t>Foreign &gt;60%</t>
  </si>
  <si>
    <t>Q3.3.3 What proportion of traffic towards the portal is generated by API (i.e. Machine traffic)?</t>
  </si>
  <si>
    <t>API 86 - 95%</t>
  </si>
  <si>
    <t>API 71 - 85%</t>
  </si>
  <si>
    <t>API 56 - 70%</t>
  </si>
  <si>
    <t>API 41 - 55%</t>
  </si>
  <si>
    <t>API 26 - 40%</t>
  </si>
  <si>
    <t>API 11 - 25%</t>
  </si>
  <si>
    <t>API 0 - 10%</t>
  </si>
  <si>
    <t>Q3.3.4 What are the top ten users/stakeholders of your portal (to the best of your knowledge)?</t>
  </si>
  <si>
    <t>n/a</t>
  </si>
  <si>
    <t xml:space="preserve">Q3.4 Which datasets are most often consulted? Please check the appropriate boxes from the 14 domains identified by the G8 as shown in Annex I: Domains listed in the G8 Open Data Charter. </t>
  </si>
  <si>
    <t>Q3.5 What are the top five domains, 1 being the most consulted?</t>
  </si>
  <si>
    <t>Q3.6 What datasets are most often downloaded?</t>
  </si>
  <si>
    <t>Q3.7 What are the least consulted domains, 1 being the least consulted?</t>
  </si>
  <si>
    <t>Q3.8 What are the least downloaded datasets, 1 being the least downloaded?</t>
  </si>
  <si>
    <t xml:space="preserve">Q3.9 What do you believe are the main reasons explaining the popularity? </t>
  </si>
  <si>
    <t>Q3.10 What actions are you planning at national level to increase up-take of the data?</t>
  </si>
  <si>
    <t>Q3.11.1 Would you be willing to share further information on traffic statistics and high level profiles of your portal’s users?</t>
  </si>
  <si>
    <t xml:space="preserve">Q3.11.2 If yes, are you the relevant contact point to collect this information? </t>
  </si>
  <si>
    <t>2.4                    Impact of Open Data</t>
  </si>
  <si>
    <t>2.4.1     Political Impact</t>
  </si>
  <si>
    <t>Q4.2 Has Open Data had a low/medium/high impact on increasing government efficiency and effectiveness?</t>
  </si>
  <si>
    <t>Low</t>
  </si>
  <si>
    <t>Medium</t>
  </si>
  <si>
    <t>High</t>
  </si>
  <si>
    <t xml:space="preserve">Q4.3 Has Open Data had a low/medium/high impact on increasing transparency and accountability in the country? </t>
  </si>
  <si>
    <t>2.4.2     Social Impact</t>
  </si>
  <si>
    <t xml:space="preserve">Q4.4 Has Open Data had a low/medium/high impact on environmental sustainability in the country? </t>
  </si>
  <si>
    <t xml:space="preserve">Q4.5 Has Open Data had an impact on increasing the inclusion of marginalized groups in policy making and accessing government services? </t>
  </si>
  <si>
    <t>2.4.3     Economic Impact</t>
  </si>
  <si>
    <t xml:space="preserve">Q4.9 What kind of funding model  has been developed when setting up the portal? </t>
  </si>
  <si>
    <t>Profit Maximizing</t>
  </si>
  <si>
    <t>Average Cost / Cost Recovery</t>
  </si>
  <si>
    <t>Marginal (Zero) Cost Model</t>
  </si>
  <si>
    <t>2.5                    Best Practices</t>
  </si>
  <si>
    <t xml:space="preserve">Q5.1 Best Practice 1: publishing best practice </t>
  </si>
  <si>
    <t>Q5.2 Best Practice 2: show-casing the re-use made of open data</t>
  </si>
  <si>
    <t>2.6                    Barriers to Further Implementing Open Data</t>
  </si>
  <si>
    <t>2.7                    Portal features</t>
  </si>
  <si>
    <t>2.7.1     Usability of the portal</t>
  </si>
  <si>
    <t xml:space="preserve">Q7.1 Does your national Open Data portal offer a feedback mechanism on datasets? </t>
  </si>
  <si>
    <t xml:space="preserve">Q7.2 Does your national Open Data portal offer the possibility to contribute to datasets? </t>
  </si>
  <si>
    <t xml:space="preserve">Q7.3 Does your national Open Data portal offer the possibility to download datasets? </t>
  </si>
  <si>
    <t xml:space="preserve">Q7.4 Does your national Open Data portal offer the possibility to access datasets? </t>
  </si>
  <si>
    <t>2.7.2     Re-usability of the portal</t>
  </si>
  <si>
    <r>
      <rPr>
        <sz val="11"/>
        <rFont val="Calibri"/>
        <family val="2"/>
      </rPr>
      <t>≥</t>
    </r>
    <r>
      <rPr>
        <sz val="11"/>
        <rFont val="Calibri"/>
        <family val="2"/>
        <scheme val="minor"/>
      </rPr>
      <t xml:space="preserve"> 90%</t>
    </r>
  </si>
  <si>
    <t>70 - 89%</t>
  </si>
  <si>
    <t>50 - 69%</t>
  </si>
  <si>
    <t>40 - 49%</t>
  </si>
  <si>
    <t>25 - 39%</t>
  </si>
  <si>
    <r>
      <rPr>
        <sz val="11"/>
        <rFont val="Calibri"/>
        <family val="2"/>
      </rPr>
      <t>≤</t>
    </r>
    <r>
      <rPr>
        <sz val="11"/>
        <rFont val="Calibri"/>
        <family val="2"/>
        <scheme val="minor"/>
      </rPr>
      <t xml:space="preserve"> 24%</t>
    </r>
  </si>
  <si>
    <t>2.7.3     Spread of data across domains</t>
  </si>
  <si>
    <t>2.8                    Any additional information you wish to share?</t>
  </si>
  <si>
    <t>&gt;0.05% of inhabitants</t>
  </si>
  <si>
    <t>&gt;0.045% of inhabitants</t>
  </si>
  <si>
    <t>&gt;0.04% of inhabitants</t>
  </si>
  <si>
    <t>&gt;0.035% of inhabitants</t>
  </si>
  <si>
    <t>&gt;0.03% of inhabitants</t>
  </si>
  <si>
    <t>&gt;0.025% of inhabitants</t>
  </si>
  <si>
    <t>&gt;0.02% of inhabitants</t>
  </si>
  <si>
    <t>&gt;0.015% of inhabitants</t>
  </si>
  <si>
    <t>&lt;0.014% of inhabitants</t>
  </si>
  <si>
    <t>Overall scoring</t>
  </si>
  <si>
    <t>Serbia</t>
  </si>
  <si>
    <t>Kosovo</t>
  </si>
  <si>
    <t>Bosnia and Herzegovina</t>
  </si>
  <si>
    <t>Albania</t>
  </si>
  <si>
    <t>United Kingdom</t>
  </si>
  <si>
    <t>Switzerland</t>
  </si>
  <si>
    <t>Sweden</t>
  </si>
  <si>
    <t>Spain</t>
  </si>
  <si>
    <t>Slovenia</t>
  </si>
  <si>
    <t>Slovakia</t>
  </si>
  <si>
    <t>Romania</t>
  </si>
  <si>
    <t>Portugal</t>
  </si>
  <si>
    <t>Poland</t>
  </si>
  <si>
    <t>Norway</t>
  </si>
  <si>
    <t>Netherlands</t>
  </si>
  <si>
    <t>Malta</t>
  </si>
  <si>
    <t>Luxembourg</t>
  </si>
  <si>
    <t>Lithuania</t>
  </si>
  <si>
    <t>Liechtenstein</t>
  </si>
  <si>
    <t>Latvia</t>
  </si>
  <si>
    <t>Italy</t>
  </si>
  <si>
    <t>Ireland</t>
  </si>
  <si>
    <t>Hungary</t>
  </si>
  <si>
    <t>Greece</t>
  </si>
  <si>
    <t>Germany</t>
  </si>
  <si>
    <t>France</t>
  </si>
  <si>
    <t>Finland</t>
  </si>
  <si>
    <t>Estonia</t>
  </si>
  <si>
    <t>Denmark</t>
  </si>
  <si>
    <t>Czech Republic</t>
  </si>
  <si>
    <t>Cyprus</t>
  </si>
  <si>
    <t>Croatia</t>
  </si>
  <si>
    <t>Bulgaria</t>
  </si>
  <si>
    <t>Belgium</t>
  </si>
  <si>
    <t>Austria</t>
  </si>
  <si>
    <t>Bulk download</t>
  </si>
  <si>
    <t>Machine readable</t>
  </si>
  <si>
    <t>Access</t>
  </si>
  <si>
    <t>Download</t>
  </si>
  <si>
    <t>Contribute</t>
  </si>
  <si>
    <t>Feedback mechanism</t>
  </si>
  <si>
    <t>Overall score impact</t>
  </si>
  <si>
    <t>Overall score economic</t>
  </si>
  <si>
    <t>Score 4.9</t>
  </si>
  <si>
    <t>Funding model</t>
  </si>
  <si>
    <t>Score 4.8</t>
  </si>
  <si>
    <t>Additional studies</t>
  </si>
  <si>
    <t>Score 4.7</t>
  </si>
  <si>
    <t>Better service assessed</t>
  </si>
  <si>
    <t>Score 4.6</t>
  </si>
  <si>
    <t>Market value assessed</t>
  </si>
  <si>
    <t>Overall score social</t>
  </si>
  <si>
    <t>Score 4.5</t>
  </si>
  <si>
    <t>Score 4.4</t>
  </si>
  <si>
    <t>Overall score political</t>
  </si>
  <si>
    <t>Score 4.3</t>
  </si>
  <si>
    <t>Impact transparency</t>
  </si>
  <si>
    <t>Score 4.2</t>
  </si>
  <si>
    <t>Score 4.1</t>
  </si>
  <si>
    <t>Impact efficiency</t>
  </si>
  <si>
    <t>Least consulted 5</t>
  </si>
  <si>
    <t>Least consulted 4</t>
  </si>
  <si>
    <t>Least consulted 3</t>
  </si>
  <si>
    <t>Least consulted 2</t>
  </si>
  <si>
    <t>Least consulted 1</t>
  </si>
  <si>
    <t>Top five domains 5</t>
  </si>
  <si>
    <t>Top five domains 4</t>
  </si>
  <si>
    <t>Top five domains 3</t>
  </si>
  <si>
    <t>Top five domains 2</t>
  </si>
  <si>
    <t>Top five domains 1</t>
  </si>
  <si>
    <t>Score 3.3</t>
  </si>
  <si>
    <t>Score 3.3c</t>
  </si>
  <si>
    <t>Score 3.3b</t>
  </si>
  <si>
    <t>Percentage foreign</t>
  </si>
  <si>
    <t>Score 3.3a</t>
  </si>
  <si>
    <t>Typical profile</t>
  </si>
  <si>
    <t>Score 3.2</t>
  </si>
  <si>
    <t>Score 3.1</t>
  </si>
  <si>
    <t>Visitors</t>
  </si>
  <si>
    <t>Overall score Norms</t>
  </si>
  <si>
    <t>Open licensed</t>
  </si>
  <si>
    <t>Score 2.15</t>
  </si>
  <si>
    <t>Free of charge</t>
  </si>
  <si>
    <t>Overall score Extent</t>
  </si>
  <si>
    <t>Score 2.14</t>
  </si>
  <si>
    <t>Number integrated</t>
  </si>
  <si>
    <t>Regional integrated in national portal</t>
  </si>
  <si>
    <t>Score 2.13</t>
  </si>
  <si>
    <t>Number of initiatives</t>
  </si>
  <si>
    <t>Regional gov have own initiatives</t>
  </si>
  <si>
    <t>National publication guidelines</t>
  </si>
  <si>
    <t>Overall score Policy</t>
  </si>
  <si>
    <t>Score 2.10</t>
  </si>
  <si>
    <t>National 5 year strategy</t>
  </si>
  <si>
    <t>Score 2.9</t>
  </si>
  <si>
    <t>Event held annually</t>
  </si>
  <si>
    <t>Score 2.8</t>
  </si>
  <si>
    <t>Open Data used in decision making</t>
  </si>
  <si>
    <t>Score 2.7</t>
  </si>
  <si>
    <t>Priority domains</t>
  </si>
  <si>
    <t>Approach ensure up-to-date</t>
  </si>
  <si>
    <t>Frequency data collection</t>
  </si>
  <si>
    <t>Score 2.4</t>
  </si>
  <si>
    <t>Data Holders Upload themselves</t>
  </si>
  <si>
    <t>Score 2.3</t>
  </si>
  <si>
    <t>Score 2.3b</t>
  </si>
  <si>
    <t>Regional Portals</t>
  </si>
  <si>
    <t>Score 2.3a</t>
  </si>
  <si>
    <t>National Open Data Portal</t>
  </si>
  <si>
    <t>Score 2.2</t>
  </si>
  <si>
    <t>Score 2.2b</t>
  </si>
  <si>
    <t>Open Data policy same as PSI</t>
  </si>
  <si>
    <t>Score 2.2a</t>
  </si>
  <si>
    <t>Policies support re-use</t>
  </si>
  <si>
    <t>Score 2.1</t>
  </si>
  <si>
    <t>Open Data Policy</t>
  </si>
  <si>
    <t>E-mail</t>
  </si>
  <si>
    <t>Position</t>
  </si>
  <si>
    <t>Name</t>
  </si>
  <si>
    <t>Organisation</t>
  </si>
  <si>
    <t>Country</t>
  </si>
  <si>
    <t>Spread of data across domains</t>
  </si>
  <si>
    <t>Re-usability of the data</t>
  </si>
  <si>
    <t>Usability of the portal</t>
  </si>
  <si>
    <t>4.9</t>
  </si>
  <si>
    <t>4.8</t>
  </si>
  <si>
    <t>4.7</t>
  </si>
  <si>
    <t>4.6</t>
  </si>
  <si>
    <t>4.5</t>
  </si>
  <si>
    <t>4.4</t>
  </si>
  <si>
    <t>4.3</t>
  </si>
  <si>
    <t>4.2</t>
  </si>
  <si>
    <t>4.1</t>
  </si>
  <si>
    <t>3.7</t>
  </si>
  <si>
    <t>3.5</t>
  </si>
  <si>
    <t>3.3</t>
  </si>
  <si>
    <t>3.2</t>
  </si>
  <si>
    <t>3.1</t>
  </si>
  <si>
    <t>2.17</t>
  </si>
  <si>
    <t>2.15</t>
  </si>
  <si>
    <t>2.14</t>
  </si>
  <si>
    <t>2.10</t>
  </si>
  <si>
    <t>2.8</t>
  </si>
  <si>
    <t>2.7</t>
  </si>
  <si>
    <t>2.6</t>
  </si>
  <si>
    <t>2.4</t>
  </si>
  <si>
    <t>2.3</t>
  </si>
  <si>
    <t>2.2</t>
  </si>
  <si>
    <t>2.1</t>
  </si>
  <si>
    <t>Economic Impact</t>
  </si>
  <si>
    <t>Social Impact</t>
  </si>
  <si>
    <t>Political Impact</t>
  </si>
  <si>
    <t>2.3 Use of Open Data</t>
  </si>
  <si>
    <t>Licensing Norms</t>
  </si>
  <si>
    <t>Extent of Coordination at National Level</t>
  </si>
  <si>
    <t>2.1 Background information</t>
  </si>
  <si>
    <t>Impact Open Data</t>
  </si>
  <si>
    <t>Use of Open Data</t>
  </si>
  <si>
    <t>Open Data policy</t>
  </si>
  <si>
    <t>Economic</t>
  </si>
  <si>
    <t>Social</t>
  </si>
  <si>
    <t>Political</t>
  </si>
  <si>
    <t>Spread of data</t>
  </si>
  <si>
    <t>Re-usability of data</t>
  </si>
  <si>
    <t>Use of Data</t>
  </si>
  <si>
    <t>Usability</t>
  </si>
  <si>
    <t>National Coordination</t>
  </si>
  <si>
    <t>Presence Policy</t>
  </si>
  <si>
    <t>2.19</t>
  </si>
  <si>
    <t>Score 2.19</t>
  </si>
  <si>
    <t>Overall score presence</t>
  </si>
  <si>
    <t>Specific API</t>
  </si>
  <si>
    <t>Percentage API</t>
  </si>
  <si>
    <t>Overall score Use</t>
  </si>
  <si>
    <t>Monitor since 2015</t>
  </si>
  <si>
    <t>Impact sustainability</t>
  </si>
  <si>
    <t>Impact inclusion groups</t>
  </si>
  <si>
    <t>Overall score Readiness</t>
  </si>
  <si>
    <t>Readiness</t>
  </si>
  <si>
    <t>Score 7.1</t>
  </si>
  <si>
    <t>Score 7.2</t>
  </si>
  <si>
    <t>Score 7.3</t>
  </si>
  <si>
    <t>Score 7.4</t>
  </si>
  <si>
    <t>Score 7.7</t>
  </si>
  <si>
    <t>Overall score usability</t>
  </si>
  <si>
    <t>Overall score re-usability</t>
  </si>
  <si>
    <t>Score 7.8</t>
  </si>
  <si>
    <t>Score 7.9</t>
  </si>
  <si>
    <t>Request datasets</t>
  </si>
  <si>
    <t>News section</t>
  </si>
  <si>
    <t>Examples re-use</t>
  </si>
  <si>
    <t>Portal features</t>
  </si>
  <si>
    <t>Search domain</t>
  </si>
  <si>
    <t>Distinguish</t>
  </si>
  <si>
    <t>&gt;5 data publishers</t>
  </si>
  <si>
    <t>Overall score spread</t>
  </si>
  <si>
    <t>Q3.2 Is your national Open Data portal accessible via a specific API?</t>
  </si>
  <si>
    <t>API 96 - 100%</t>
  </si>
  <si>
    <t>Overall score</t>
  </si>
  <si>
    <t>Overall score Portal</t>
  </si>
  <si>
    <t>Portal Maturity</t>
  </si>
  <si>
    <t>Update policy</t>
  </si>
  <si>
    <t>Change approach</t>
  </si>
  <si>
    <t>Extra</t>
  </si>
  <si>
    <t>Support re-use</t>
  </si>
  <si>
    <t>Communication</t>
  </si>
  <si>
    <t>Overall score extra</t>
  </si>
  <si>
    <t>Yes, less than 3</t>
  </si>
  <si>
    <t>Yes, more than 5</t>
  </si>
  <si>
    <t>Yes, less than 2</t>
  </si>
  <si>
    <t>Yes, more than 3</t>
  </si>
  <si>
    <t>Yes, between 3 - 5</t>
  </si>
  <si>
    <t>Yes, between 2 - 3</t>
  </si>
  <si>
    <t>Score 7.10</t>
  </si>
  <si>
    <t>Score Q2.2c</t>
  </si>
  <si>
    <t>Score Q3.12</t>
  </si>
  <si>
    <t>Score Q3.13</t>
  </si>
  <si>
    <t>Score Q3.14</t>
  </si>
  <si>
    <t>Score Q3.15</t>
  </si>
  <si>
    <t>Federal Chancellery of Austria</t>
  </si>
  <si>
    <t>Open Government Data Expert</t>
  </si>
  <si>
    <t>Score Q7.13</t>
  </si>
  <si>
    <t>Ministry of Public Administration // Information Commissioner</t>
  </si>
  <si>
    <t>Zoran Luša // Anamarija Musa</t>
  </si>
  <si>
    <t>Senior IT Adviser // Information Commissioner</t>
  </si>
  <si>
    <t>Etalab</t>
  </si>
  <si>
    <t>Ministry of the Interior of the Czech Republic</t>
  </si>
  <si>
    <t>Michal Kubáň</t>
  </si>
  <si>
    <t xml:space="preserve">National Open Data Coordinator </t>
  </si>
  <si>
    <t>michal.kuban@mvcr.cz</t>
  </si>
  <si>
    <t>Danish Agency for Digitisation</t>
  </si>
  <si>
    <t>Ministry of Economic Affairs and Communication</t>
  </si>
  <si>
    <t>Mikk Lellsaar</t>
  </si>
  <si>
    <t>Executive officer</t>
  </si>
  <si>
    <t>Mikk.Lellsaar@mkm.ee</t>
  </si>
  <si>
    <t>Department of Public Expenditure and Reform</t>
  </si>
  <si>
    <t xml:space="preserve">Agenzia per l’Italia Digitale </t>
  </si>
  <si>
    <t>Gabriele Ciasullo</t>
  </si>
  <si>
    <t>Responsible for the Service “Databases and Open Data” of the Area “Architectures, standards and infrastructures”.</t>
  </si>
  <si>
    <t>ciasullo@agid.gov.it</t>
  </si>
  <si>
    <t>Toms Ceļmillers</t>
  </si>
  <si>
    <t>Ministry of Environmental Protection and Regional Development of the Republic of Latvia</t>
  </si>
  <si>
    <t>Toms.Celmillers@varam.gov.lv</t>
  </si>
  <si>
    <t>Information society development committee under the Ministry of Transport and Communications</t>
  </si>
  <si>
    <t>Ministry of Digital Affairs</t>
  </si>
  <si>
    <t>Total</t>
  </si>
  <si>
    <t>joseph.s.azzopardi@gov.mt</t>
  </si>
  <si>
    <t>Hayo Schreijer</t>
  </si>
  <si>
    <t>Netherlands Data Portal Manager</t>
  </si>
  <si>
    <t>hayo.schreijer@koop.overheid.nl</t>
  </si>
  <si>
    <t>Ministry of Public Administration</t>
  </si>
  <si>
    <t>Department or transparency, integrity and political system and IT Directorate</t>
  </si>
  <si>
    <t>Andrei Nicoara</t>
  </si>
  <si>
    <t>andrei.nicoara@gov.ro</t>
  </si>
  <si>
    <t>Federal Ministry of the Interior</t>
  </si>
  <si>
    <t>Carsten Rosche</t>
  </si>
  <si>
    <t>o1@bmi.bund.de</t>
  </si>
  <si>
    <t>National provided licence</t>
  </si>
  <si>
    <t>Department of Transparency, Open Government and Innovation</t>
  </si>
  <si>
    <t>Public Administration and Personnel Department</t>
  </si>
  <si>
    <t>Dimitris Michail</t>
  </si>
  <si>
    <t>Administrative Officer</t>
  </si>
  <si>
    <t>Ministry of National Development</t>
  </si>
  <si>
    <t>Gábor Csiszér</t>
  </si>
  <si>
    <t>Deputy head of department</t>
  </si>
  <si>
    <t>gabor.csiszerg@nfm.gov.hu</t>
  </si>
  <si>
    <t>Agency for the Administrative Modernization (AMA)</t>
  </si>
  <si>
    <t>André Lapa</t>
  </si>
  <si>
    <t>Project Manager</t>
  </si>
  <si>
    <t>%</t>
  </si>
  <si>
    <t>EU28+</t>
  </si>
  <si>
    <t>EU28</t>
  </si>
  <si>
    <t>Percentage EU28</t>
  </si>
  <si>
    <t>Open Data Maturity</t>
  </si>
  <si>
    <t>Open Data Readiness</t>
  </si>
  <si>
    <t>Score 2.6</t>
  </si>
  <si>
    <t>change re-use</t>
  </si>
  <si>
    <t>Additional questions 2017</t>
  </si>
  <si>
    <t>Extra 2017</t>
  </si>
  <si>
    <t>Score Q2.5</t>
  </si>
  <si>
    <t>Domains same as 2016</t>
  </si>
  <si>
    <t>Who organises</t>
  </si>
  <si>
    <t>Score Q2.12</t>
  </si>
  <si>
    <t>Score Q2.18</t>
  </si>
  <si>
    <t>CC recommended</t>
  </si>
  <si>
    <t>Score Q2.23</t>
  </si>
  <si>
    <t>Re-use own gov't data</t>
  </si>
  <si>
    <t>Re-use important</t>
  </si>
  <si>
    <t>Score Q3.16</t>
  </si>
  <si>
    <t>Future re-use</t>
  </si>
  <si>
    <t>Newsletter</t>
  </si>
  <si>
    <t>Score Q7.5</t>
  </si>
  <si>
    <t>Updated national portal</t>
  </si>
  <si>
    <t>Score Q7.15</t>
  </si>
  <si>
    <t>Plan update national portal</t>
  </si>
  <si>
    <t>Score Q7.16</t>
  </si>
  <si>
    <t>Additional scoring 2016</t>
  </si>
  <si>
    <t>Additional scoring 2017</t>
  </si>
  <si>
    <t>Q2.5 To what extent is the data uploaded automatically?</t>
  </si>
  <si>
    <t>90-99%</t>
  </si>
  <si>
    <t>75-89%</t>
  </si>
  <si>
    <t>50-74%</t>
  </si>
  <si>
    <t>25-49%</t>
  </si>
  <si>
    <t>&lt;25%</t>
  </si>
  <si>
    <t xml:space="preserve">Q2.6 What is the frequency in collecting the data from the relevant public sector data holders? </t>
  </si>
  <si>
    <t xml:space="preserve">Q2.7.1 Is there a pre-defined approach to ensure the datasets are up-to-date? </t>
  </si>
  <si>
    <t>Q2.8 Are there priority domains for the release of data?</t>
  </si>
  <si>
    <t>Q2.9 Are these priority domains the same as the ones identified previously?</t>
  </si>
  <si>
    <t>Q2.10 Is Open Data used in decision making (i.e. are public administrations making use of the data as evidence to be included in evidence based policy making)?</t>
  </si>
  <si>
    <t xml:space="preserve">Q2.11 Have there been national or regional events (e.g. hackathon, events) held annually to promote Open Data and PSI re-use (organized by whichever organization or group)? </t>
  </si>
  <si>
    <t>Q2.12 Who organises most events? (rank the 4 options with 1 being the most, 4 being the least)</t>
  </si>
  <si>
    <t>National public administrations</t>
  </si>
  <si>
    <t>Local administrations</t>
  </si>
  <si>
    <t>Civil society/not for profit</t>
  </si>
  <si>
    <t>Q2.13 Is there a national strategy in terms of Open Data for the next five years?</t>
  </si>
  <si>
    <t xml:space="preserve">Q2.14 Do you have national guidelines on the publication of Public Sector Information? </t>
  </si>
  <si>
    <t xml:space="preserve">Q2.15 Do cities or regional governments run their own Open Data initiatives (e.g. dedicated data policies, portals, etc.)? </t>
  </si>
  <si>
    <t>Q2.16 Would you describe the number of city/regional Open Data initiatives in your country as very few / some / many initiatives?</t>
  </si>
  <si>
    <t xml:space="preserve">Q2.17.1 Are city/regional portals and datasets integrated into the national Open Data portal? </t>
  </si>
  <si>
    <t xml:space="preserve">Q2.17.2 If yes, how many portals are integrated? </t>
  </si>
  <si>
    <t>Q2.18 Are all your data initiatives coordinated at the national level?</t>
  </si>
  <si>
    <t>Q2.19. Is there a possibility for private companies and NGOs to share their datasets on the national portal?</t>
  </si>
  <si>
    <t xml:space="preserve">Q2.20 Is all data available on the portal free of charge? </t>
  </si>
  <si>
    <t>Q2.21 What proportion of the data available on the portal is open licensed (i.e. open licence included in the metadata?)</t>
  </si>
  <si>
    <t>N/a</t>
  </si>
  <si>
    <t xml:space="preserve">Q2.22 Is there a national data policy that provides or stimulates the use of a standard licence (or suite of licences, for example Creative Commons licences)? </t>
  </si>
  <si>
    <t>Q2.23 Does your country recommend the use of Creative Commons for publishing Open Data?</t>
  </si>
  <si>
    <t>Q2.7.2 Has your approach on how to open data changed since mid 2016?</t>
  </si>
  <si>
    <t xml:space="preserve">Q2.2.3 Was the (Open) Data policy in your country updated since April 2016? </t>
  </si>
  <si>
    <t xml:space="preserve">Q3.12 Did you see any changes in the re-use of data since mid 2016? </t>
  </si>
  <si>
    <t xml:space="preserve">Q3.14 Did you launch any specific communication activities to promote your Portal or Open Data in general? </t>
  </si>
  <si>
    <t>Q3.16 Is understanding the re-use of Open Data something that matters?</t>
  </si>
  <si>
    <t>Yes, very much</t>
  </si>
  <si>
    <t>Yes, but it's not our current focus</t>
  </si>
  <si>
    <t>Yes, somewhat</t>
  </si>
  <si>
    <t>No, not at all</t>
  </si>
  <si>
    <t>Q3.13 Do you conduct specific activities to support the re-use of Open Data?</t>
  </si>
  <si>
    <t>Q3.15 Have you re-used data published by your own government?</t>
  </si>
  <si>
    <t>Q3.17 Have you conducted activities to measure the re-use of Open Data in your country since mid-2016?</t>
  </si>
  <si>
    <t>Q3.18 Are you planning to conduct activities to measure the re-use of Open Data in your country in the upcoming year?</t>
  </si>
  <si>
    <t xml:space="preserve">Q4.1 Since June 2016, have you launched any activities to monitor the impact of Open Data? </t>
  </si>
  <si>
    <t>Q7.5 Do you provide a newsletter?</t>
  </si>
  <si>
    <t>2.8                    Pilot indicators</t>
  </si>
  <si>
    <t>2.8.1     The DCAT-AP</t>
  </si>
  <si>
    <t>Q8.1 Are you aware of the DCAT-Application Profile for metadata standards?</t>
  </si>
  <si>
    <t>Q8.2 Are you planning on using the DCAT-Application Profile for the metadata on your national data portal?</t>
  </si>
  <si>
    <t>Q8.3 Are you already using the DCAT-AP to structure the metadata on your national portal?</t>
  </si>
  <si>
    <t>Yes, very well</t>
  </si>
  <si>
    <t>Yes, a little</t>
  </si>
  <si>
    <t xml:space="preserve">Q9.1 Is there any additional information you would like to share? This can be first hand information, studies conducted, additional best practices, reading material for the research team. </t>
  </si>
  <si>
    <t>Q6.1 Which barriers exist for further publication of Open Data in your country? Please check the boxes that apply.</t>
  </si>
  <si>
    <t>Q6.2 What was done in 2016 to address these barriers?</t>
  </si>
  <si>
    <t>Q6.3 Which barriers exist for further use of Open Data in your country? These barriers can apply to any type of third parties as well as governments themselves. Please check the boxes that apply.</t>
  </si>
  <si>
    <t>Q6.4 What was done in 2016 to address these barriers?</t>
  </si>
  <si>
    <t>Score Q3.18</t>
  </si>
  <si>
    <t>API 86 - 100%</t>
  </si>
  <si>
    <t>Q2 Is the revised PSI Directive transposed?</t>
  </si>
  <si>
    <t>Score 2.7a</t>
  </si>
  <si>
    <t>Score 2.7b</t>
  </si>
  <si>
    <t>Score 2.11</t>
  </si>
  <si>
    <t>2.16</t>
  </si>
  <si>
    <t>Score 2.16</t>
  </si>
  <si>
    <t>Score 2.17a</t>
  </si>
  <si>
    <t>Score 2.17b</t>
  </si>
  <si>
    <t>Private and NGOs</t>
  </si>
  <si>
    <t>2.20</t>
  </si>
  <si>
    <t>Score 2.20</t>
  </si>
  <si>
    <t>2.21</t>
  </si>
  <si>
    <t>2.22</t>
  </si>
  <si>
    <t>Score 2.22</t>
  </si>
  <si>
    <t>Start measure</t>
  </si>
  <si>
    <t>Score Q3.17</t>
  </si>
  <si>
    <t>Score 7.11</t>
  </si>
  <si>
    <t>Score Q7.14</t>
  </si>
  <si>
    <t>Q4.6 Have there been macro-economic studies assessing the market value of Open Data (i.e. estimating the euro value of Open Data in your country) since 2015?</t>
  </si>
  <si>
    <t>Q4.7 Have there been studies on assessing better service delivery for users of public services since 2015?</t>
  </si>
  <si>
    <t xml:space="preserve">Q4.8 Are there any additional studies on the impact of Open Data in your country since 2015 that you would like to share with the research team? </t>
  </si>
  <si>
    <t>2.11</t>
  </si>
  <si>
    <t>2.13</t>
  </si>
  <si>
    <t>Gregor Eibl/Daniel Medimorec</t>
  </si>
  <si>
    <t xml:space="preserve">gregor.eibl@bka.gv.at/ daniel.medimorec@bka.gv.at </t>
  </si>
  <si>
    <t>?</t>
  </si>
  <si>
    <t>Q7.6 Do you offer the possibility for users to tailor automated messages they could receive on the availability of new data (RSS feeds, ATON feeds, etc)</t>
  </si>
  <si>
    <t xml:space="preserve">Q7.7 Does your national Open Data portal offer the possibility to download all datasets at once (in bulk, with one click)? </t>
  </si>
  <si>
    <t>Q7.8 What proportion of the data is available in machine readable format? [self assessment]</t>
  </si>
  <si>
    <t xml:space="preserve">Q7.9 Does your national Open Data portal offer the possibility to search on file format? </t>
  </si>
  <si>
    <t xml:space="preserve">Q7.10 Does your national Open Data portal include the possibility to request datasets? </t>
  </si>
  <si>
    <t xml:space="preserve">Q7.11 Does your national Open Data portal include a news section? </t>
  </si>
  <si>
    <t xml:space="preserve">Q7.12 Does your national Open Data portal include examples of the re-use of Open Data? </t>
  </si>
  <si>
    <t xml:space="preserve">Q7.13 Does your national Open Data portal offer the possibility to search on data domain? </t>
  </si>
  <si>
    <t xml:space="preserve">Q7.14 Does your national Open Data portal distinguish between more than 10 data domains? </t>
  </si>
  <si>
    <t xml:space="preserve">Q7.15 Does your national Open Data portal include datasets from more than five data publishers (departments, institutions)? </t>
  </si>
  <si>
    <t>Q7.16 Has your national Open Data portal been updated since mid-2016?</t>
  </si>
  <si>
    <t>Q7.17 Do you plan to update your national Open Data portal in the next 12 months?</t>
  </si>
  <si>
    <t>Automated messages</t>
  </si>
  <si>
    <t>Score 7.12</t>
  </si>
  <si>
    <t>Score Q7.6</t>
  </si>
  <si>
    <t>Score Q7.17</t>
  </si>
  <si>
    <t>Automatic upload</t>
  </si>
  <si>
    <t>≥ 90%</t>
  </si>
  <si>
    <t>Bart Hanssens</t>
  </si>
  <si>
    <t>Interoperability Expert</t>
  </si>
  <si>
    <t>opendata@belgium.be</t>
  </si>
  <si>
    <t>Open data taskforce (FOD BOSA DG DT and DAV)</t>
  </si>
  <si>
    <t>Score 2.17</t>
  </si>
  <si>
    <t>All of the above</t>
  </si>
  <si>
    <t>Pilot indicators - the DCAT-AP</t>
  </si>
  <si>
    <t>Score Q8.1</t>
  </si>
  <si>
    <t>Plan using it</t>
  </si>
  <si>
    <t>Already using it</t>
  </si>
  <si>
    <t>Benefits</t>
  </si>
  <si>
    <t>Barriers</t>
  </si>
  <si>
    <t>Aware of it</t>
  </si>
  <si>
    <t>Score Q8.2</t>
  </si>
  <si>
    <t>Score Q8.3</t>
  </si>
  <si>
    <t>Score Q8.4</t>
  </si>
  <si>
    <t>Score Q8.5</t>
  </si>
  <si>
    <t>Extra - voluntary</t>
  </si>
  <si>
    <t>No answer</t>
  </si>
  <si>
    <t>Q8.4 What are the main benefits you see in using the DCAT-AP?</t>
  </si>
  <si>
    <t>Q8.5 What are the main barriers in implementing the DCAT-AP?</t>
  </si>
  <si>
    <t>Bjørn Hvidtfeldt Larsen</t>
  </si>
  <si>
    <t>Head of Section</t>
  </si>
  <si>
    <t>bjlar@digst.dk</t>
  </si>
  <si>
    <t>Julius Belickas</t>
  </si>
  <si>
    <t>Adviser</t>
  </si>
  <si>
    <t>julius.belickas@ivpk.lt</t>
  </si>
  <si>
    <t>Yes, as it is</t>
  </si>
  <si>
    <t>Yes, after adaptation</t>
  </si>
  <si>
    <t>Aleida Alcaide García/Salvador Soriano/José Ignacio Sánchez</t>
  </si>
  <si>
    <t>Ministry of Finance and Public Function</t>
  </si>
  <si>
    <t>Technical Advice.  Ministry of Finance and Public Function/Area Coordinator. Ministry of Energy, Tourism and the Digital Agenda/Deputy Executive Director of Smart cities and open data. Public entity Red.es</t>
  </si>
  <si>
    <t>aleida.alcaide@seap.minhap.es;slsoriano@minetad.es;JoseIgnacio.Sanchez@red.es</t>
  </si>
  <si>
    <t>Score 2.21</t>
  </si>
  <si>
    <t>Statistics</t>
  </si>
  <si>
    <t xml:space="preserve">Finance and contracts </t>
  </si>
  <si>
    <t xml:space="preserve">Government accountability and democracy </t>
  </si>
  <si>
    <t xml:space="preserve">Earth observation </t>
  </si>
  <si>
    <t xml:space="preserve">Energy and environment </t>
  </si>
  <si>
    <t>Global development</t>
  </si>
  <si>
    <t>Companies (business register)</t>
  </si>
  <si>
    <t>Social mobility and welfare</t>
  </si>
  <si>
    <t>Science and research</t>
  </si>
  <si>
    <t>Dominik Sybilski</t>
  </si>
  <si>
    <t>dominik.sybilski@mc.gov.pl</t>
  </si>
  <si>
    <t>Chief expert</t>
  </si>
  <si>
    <t>Companies</t>
  </si>
  <si>
    <t>Government accountability and democracy</t>
  </si>
  <si>
    <t>Education</t>
  </si>
  <si>
    <t>Riksarkivet – Swedish National Archives</t>
  </si>
  <si>
    <t>Sanja Halling</t>
  </si>
  <si>
    <t>Project leader for Open data and PSI</t>
  </si>
  <si>
    <t>sanja.halling@riksarkivet.se</t>
  </si>
  <si>
    <t>Earth observation</t>
  </si>
  <si>
    <t xml:space="preserve">Health </t>
  </si>
  <si>
    <t>Mateja Prešern, Aleš Veršič</t>
  </si>
  <si>
    <t xml:space="preserve">aversic@gov.si, mateja.presern@gov.si </t>
  </si>
  <si>
    <t>Transport and infrastructure</t>
  </si>
  <si>
    <t>Finance and contracts</t>
  </si>
  <si>
    <t>Global development (aid, food security, extractives, land)</t>
  </si>
  <si>
    <t>Service information et presse (SIP)</t>
  </si>
  <si>
    <t>Francis Kaell</t>
  </si>
  <si>
    <t>Head of division open data and access to information</t>
  </si>
  <si>
    <t>Francis.kaell@sip.etat.lu</t>
  </si>
  <si>
    <t>Geospatial</t>
  </si>
  <si>
    <t>Transport</t>
  </si>
  <si>
    <t>Energy and environment</t>
  </si>
  <si>
    <t>Ministry of Finance /  Population Register Centre</t>
  </si>
  <si>
    <t>Anne Kauhanen-Simalainen / Mika Honkanen</t>
  </si>
  <si>
    <t>Governmental Advisor / Product Owner</t>
  </si>
  <si>
    <t xml:space="preserve">anne.kauhanen-simanainen@vm.fi; mika.honkanen@vrk.fi </t>
  </si>
  <si>
    <t>Silvia Horváthová</t>
  </si>
  <si>
    <t>Data curator</t>
  </si>
  <si>
    <t>silvia.horvathova@nases.gov.sk</t>
  </si>
  <si>
    <t xml:space="preserve">Statistics </t>
  </si>
  <si>
    <t xml:space="preserve">Crime and Justice </t>
  </si>
  <si>
    <t xml:space="preserve">Geospatial </t>
  </si>
  <si>
    <t>Systems Analyst</t>
  </si>
  <si>
    <t>andre.lapa@ama.pt</t>
  </si>
  <si>
    <t>Search file format</t>
  </si>
  <si>
    <t>Enterprise Data Manager</t>
  </si>
  <si>
    <t>Joseph Saviour Azzopardi</t>
  </si>
  <si>
    <t>Malta Information Technology Agency (MITA)</t>
  </si>
  <si>
    <t>I don't know/No</t>
  </si>
  <si>
    <t>Ministry of Administrative Reconstruction</t>
  </si>
  <si>
    <t>. VAMVAKOULAS/ K. ANGELETOPOULOU</t>
  </si>
  <si>
    <t>zoran.lusa@uprava.hr  // anamarija.musa@pristupinfo.hr</t>
  </si>
  <si>
    <t>Health</t>
  </si>
  <si>
    <t>Global Development</t>
  </si>
  <si>
    <t>Energy and Environment</t>
  </si>
  <si>
    <t>Science and Research</t>
  </si>
  <si>
    <t>Crime and Justice</t>
  </si>
  <si>
    <t>Finance and Contracts</t>
  </si>
  <si>
    <t>N/A</t>
  </si>
  <si>
    <r>
      <t>Ch.vamvakoulas@ydmed.gov.gr /</t>
    </r>
    <r>
      <rPr>
        <sz val="10"/>
        <color theme="1"/>
        <rFont val="Calibri"/>
        <family val="2"/>
        <scheme val="minor"/>
      </rPr>
      <t>k.ageleto@ydmed.gov.gr</t>
    </r>
  </si>
  <si>
    <r>
      <t>National Agency for Network and Electronic Services</t>
    </r>
    <r>
      <rPr>
        <sz val="10"/>
        <color theme="1"/>
        <rFont val="Calibri"/>
        <family val="2"/>
        <scheme val="minor"/>
      </rPr>
      <t> (NASES)</t>
    </r>
  </si>
  <si>
    <t>In between</t>
  </si>
  <si>
    <t>Policy officer Open Data / Open Government</t>
  </si>
  <si>
    <t>Fiona Morley Clarke</t>
  </si>
  <si>
    <t>Assistant Principal</t>
  </si>
  <si>
    <t>Fiona.Morley-Clarke@per.gov.ie</t>
  </si>
  <si>
    <t>Transport and Infrastructure</t>
  </si>
  <si>
    <t>Social Mobility and Welfare</t>
  </si>
  <si>
    <t>Environment</t>
  </si>
  <si>
    <t>Population and society</t>
  </si>
  <si>
    <t>Education, culture and sport</t>
  </si>
  <si>
    <t>Government and public sector</t>
  </si>
  <si>
    <t>Economy and finance</t>
  </si>
  <si>
    <t>Regions and cities</t>
  </si>
  <si>
    <t>Justice, legal system and public safety</t>
  </si>
  <si>
    <t>Science and technology</t>
  </si>
  <si>
    <t>Energy</t>
  </si>
  <si>
    <t>International issues</t>
  </si>
  <si>
    <t>Romain Tales</t>
  </si>
  <si>
    <t>Data.gouv.fr Product Owner</t>
  </si>
  <si>
    <t xml:space="preserve">Romain.tales@modernisation.gouv.fr </t>
  </si>
  <si>
    <t>More ambitious</t>
  </si>
  <si>
    <t>Same</t>
  </si>
  <si>
    <t>No policy</t>
  </si>
  <si>
    <t>SGG - Secretariat -General of the Government</t>
  </si>
  <si>
    <t>Open Data coordinator</t>
  </si>
  <si>
    <t>AVERAGE</t>
  </si>
  <si>
    <t>Macedonia</t>
  </si>
  <si>
    <t>Montenegro</t>
  </si>
  <si>
    <t>Turkey</t>
  </si>
  <si>
    <t>Ministry of Justice</t>
  </si>
  <si>
    <t>Güliz Okyar Çalışkan</t>
  </si>
  <si>
    <t>Rapporteur Judge</t>
  </si>
  <si>
    <t>guliz.okyar@adalet.gov.tr</t>
  </si>
  <si>
    <t>Milica Janković</t>
  </si>
  <si>
    <t>Director General of the Directorate for e-Government and Cyber Security</t>
  </si>
  <si>
    <r>
      <t>milica.jankovic</t>
    </r>
    <r>
      <rPr>
        <sz val="11"/>
        <color theme="1"/>
        <rFont val="Calibri"/>
        <family val="2"/>
        <scheme val="minor"/>
      </rPr>
      <t>@mju.gov.me</t>
    </r>
  </si>
  <si>
    <t>Ministry of Justice of Bosnia and Herzegovina</t>
  </si>
  <si>
    <t>Goran Kucera</t>
  </si>
  <si>
    <t>Senior Adviser for Civil Society Development</t>
  </si>
  <si>
    <t xml:space="preserve">goran.kucera@mpr.gov.ba </t>
  </si>
  <si>
    <t>Directorate for Electronic Government of Republic of Serbia</t>
  </si>
  <si>
    <t>Darinka Radojević</t>
  </si>
  <si>
    <t>Deputy Director</t>
  </si>
  <si>
    <t>darinka.radojevic@deu.gov.rs</t>
  </si>
  <si>
    <t>All initatives national</t>
  </si>
  <si>
    <t>State e-Government Agency (SEGA)</t>
  </si>
  <si>
    <t>Alexander Yolovski</t>
  </si>
  <si>
    <t>Deputy Chairperson of SEGA</t>
  </si>
  <si>
    <t>ayolovski@e-gov.bg</t>
  </si>
  <si>
    <t>Agency for the Delivery of Integrated Services Albania (ADISA)</t>
  </si>
  <si>
    <t>Lirdi Cani</t>
  </si>
  <si>
    <t>IT Specialist</t>
  </si>
  <si>
    <t>cani.lirdi@gmail.com</t>
  </si>
  <si>
    <t>Ministry for Information Society and Administration</t>
  </si>
  <si>
    <t>Filip Manevski</t>
  </si>
  <si>
    <t>State advisor for Information Technology and Systems</t>
  </si>
  <si>
    <t>filip.manevski@mioa.gov.mk</t>
  </si>
  <si>
    <t xml:space="preserve">Livestock meat prices tariff book </t>
  </si>
  <si>
    <t>Register of legal mediation</t>
  </si>
  <si>
    <t>Quarterly inspection report (Ministry for Labour and Social Policy)</t>
  </si>
  <si>
    <t>Tariff book for agriculture import</t>
  </si>
  <si>
    <t>Prices of tobacco and wheat</t>
  </si>
  <si>
    <t>Government Digital Service</t>
  </si>
  <si>
    <t>Lois Taylor</t>
  </si>
  <si>
    <t>Lois.Taylor@digital.cabinet-office.gov.uk</t>
  </si>
  <si>
    <t>Earth Observation</t>
  </si>
  <si>
    <t>≤ 24%</t>
  </si>
  <si>
    <t>EU 28</t>
  </si>
  <si>
    <t>Private sector</t>
  </si>
  <si>
    <t>RESULTS</t>
  </si>
  <si>
    <t>Iceland</t>
  </si>
  <si>
    <t>Registers Iceland</t>
  </si>
  <si>
    <t>Halla Björg Baldursdóttir</t>
  </si>
  <si>
    <t>Director of eGovernment</t>
  </si>
  <si>
    <t>hbb@skra.is</t>
  </si>
  <si>
    <t>EEA Coordination Unit (as a Coordinator)</t>
  </si>
  <si>
    <t>Monika Zelger-Jarnig</t>
  </si>
  <si>
    <t>Senior Legal Officer</t>
  </si>
  <si>
    <t>monika.zelger-jarnig@llv.li</t>
  </si>
  <si>
    <t/>
  </si>
  <si>
    <t>The Agency for Public Management and eGovernment (Difi)</t>
  </si>
  <si>
    <t>Heather Broomfield, Livar Bergheim, Elianne Eggum</t>
  </si>
  <si>
    <t>Senior Advisor, Advisor, Advisor</t>
  </si>
  <si>
    <t xml:space="preserve">hbr@difi.no; lbe@difi.no; eeg@difi.no </t>
  </si>
  <si>
    <t>Geospatial/Postcodes</t>
  </si>
  <si>
    <t>Transport (traffic flow)</t>
  </si>
  <si>
    <t>Transport (real time traffic time tables)</t>
  </si>
  <si>
    <t>Federal Archives (SFA)</t>
  </si>
  <si>
    <t>Juan Pablo Lovato</t>
  </si>
  <si>
    <t>Project Manager “Open Government Data Switzerland”</t>
  </si>
  <si>
    <t>Juan-pablo.lovato@bar.admin.ch</t>
  </si>
  <si>
    <t xml:space="preserve">Switzerland </t>
  </si>
  <si>
    <t>National coordination</t>
  </si>
  <si>
    <t>EU accession candidates</t>
  </si>
  <si>
    <t>EFTA countries</t>
  </si>
  <si>
    <t>IS (%)</t>
  </si>
  <si>
    <t>LI (%)</t>
  </si>
  <si>
    <t>NO (%)</t>
  </si>
  <si>
    <t>CH (%)</t>
  </si>
  <si>
    <t>EU 28 (average score)</t>
  </si>
  <si>
    <t>EU28 ( average %)</t>
  </si>
  <si>
    <t>Civil society/not for profit/universities</t>
  </si>
  <si>
    <t>No response</t>
  </si>
  <si>
    <t xml:space="preserve">dmichail@hotmail.com </t>
  </si>
  <si>
    <t>Ministry of Interior and Kingdom Relations</t>
  </si>
</sst>
</file>

<file path=xl/styles.xml><?xml version="1.0" encoding="utf-8"?>
<styleSheet xmlns="http://schemas.openxmlformats.org/spreadsheetml/2006/main">
  <numFmts count="4">
    <numFmt numFmtId="164" formatCode="0_ ;[Red]\-0\ "/>
    <numFmt numFmtId="165" formatCode="0.0_ ;[Red]\-0.0\ "/>
    <numFmt numFmtId="166" formatCode="0.0"/>
    <numFmt numFmtId="167" formatCode="0.00_ ;[Red]\-0.00\ "/>
  </numFmts>
  <fonts count="30">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b/>
      <sz val="14"/>
      <color theme="0"/>
      <name val="Calibri"/>
      <family val="2"/>
      <scheme val="minor"/>
    </font>
    <font>
      <b/>
      <sz val="12"/>
      <color theme="0"/>
      <name val="Calibri"/>
      <family val="2"/>
      <scheme val="minor"/>
    </font>
    <font>
      <sz val="9"/>
      <name val="Calibri"/>
      <family val="2"/>
      <scheme val="minor"/>
    </font>
    <font>
      <b/>
      <sz val="14"/>
      <name val="Calibri"/>
      <family val="2"/>
      <scheme val="minor"/>
    </font>
    <font>
      <sz val="11"/>
      <name val="Calibri"/>
      <family val="2"/>
    </font>
    <font>
      <b/>
      <sz val="11"/>
      <color rgb="FF1F497D"/>
      <name val="Calibri"/>
      <family val="2"/>
      <scheme val="minor"/>
    </font>
    <font>
      <b/>
      <sz val="15"/>
      <color theme="0"/>
      <name val="Calibri"/>
      <family val="2"/>
      <scheme val="minor"/>
    </font>
    <font>
      <sz val="10"/>
      <name val="Calibri"/>
      <family val="2"/>
      <scheme val="minor"/>
    </font>
    <font>
      <b/>
      <sz val="10"/>
      <name val="Calibri"/>
      <family val="2"/>
      <scheme val="minor"/>
    </font>
    <font>
      <b/>
      <sz val="10"/>
      <color theme="0"/>
      <name val="Calibri"/>
      <family val="2"/>
      <scheme val="minor"/>
    </font>
    <font>
      <sz val="10"/>
      <color theme="1"/>
      <name val="Calibri"/>
      <family val="2"/>
      <scheme val="minor"/>
    </font>
    <font>
      <sz val="10"/>
      <color theme="0"/>
      <name val="Calibri"/>
      <family val="2"/>
      <scheme val="minor"/>
    </font>
    <font>
      <b/>
      <sz val="10"/>
      <color theme="1"/>
      <name val="Calibri"/>
      <family val="2"/>
      <scheme val="minor"/>
    </font>
    <font>
      <b/>
      <i/>
      <sz val="10"/>
      <name val="Calibri"/>
      <family val="2"/>
      <scheme val="minor"/>
    </font>
    <font>
      <b/>
      <sz val="11"/>
      <color theme="0"/>
      <name val="Calibri"/>
      <family val="2"/>
      <scheme val="minor"/>
    </font>
    <font>
      <b/>
      <sz val="12"/>
      <name val="Calibri"/>
      <family val="2"/>
      <scheme val="minor"/>
    </font>
    <font>
      <sz val="10"/>
      <color rgb="FF00B050"/>
      <name val="Calibri"/>
      <family val="2"/>
      <scheme val="minor"/>
    </font>
    <font>
      <sz val="10"/>
      <color rgb="FF000000"/>
      <name val="Calibri"/>
      <family val="2"/>
      <scheme val="minor"/>
    </font>
    <font>
      <sz val="11"/>
      <color theme="1"/>
      <name val="Calibri"/>
      <family val="2"/>
      <scheme val="minor"/>
    </font>
    <font>
      <sz val="11"/>
      <color rgb="FF000000"/>
      <name val="Calibri"/>
      <family val="2"/>
      <scheme val="minor"/>
    </font>
    <font>
      <sz val="10"/>
      <color theme="4" tint="-0.249977111117893"/>
      <name val="Calibri"/>
      <family val="2"/>
      <scheme val="minor"/>
    </font>
    <font>
      <sz val="10"/>
      <color theme="1" tint="-0.249977111117893"/>
      <name val="Calibri"/>
      <family val="2"/>
      <scheme val="minor"/>
    </font>
    <font>
      <sz val="9"/>
      <color indexed="81"/>
      <name val="Tahoma"/>
      <family val="2"/>
    </font>
    <font>
      <b/>
      <sz val="9"/>
      <color indexed="81"/>
      <name val="Tahoma"/>
      <family val="2"/>
    </font>
    <font>
      <sz val="10"/>
      <name val="Arial"/>
      <family val="2"/>
    </font>
  </fonts>
  <fills count="39">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theme="1"/>
        <bgColor indexed="64"/>
      </patternFill>
    </fill>
    <fill>
      <patternFill patternType="solid">
        <fgColor rgb="FFFF9900"/>
        <bgColor indexed="64"/>
      </patternFill>
    </fill>
    <fill>
      <patternFill patternType="solid">
        <fgColor theme="2"/>
        <bgColor indexed="64"/>
      </patternFill>
    </fill>
    <fill>
      <patternFill patternType="solid">
        <fgColor rgb="FFFFFF00"/>
        <bgColor indexed="64"/>
      </patternFill>
    </fill>
    <fill>
      <patternFill patternType="solid">
        <fgColor rgb="FF8EFF05"/>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3" tint="0.59999389629810485"/>
        <bgColor indexed="64"/>
      </patternFill>
    </fill>
    <fill>
      <patternFill patternType="solid">
        <fgColor theme="0" tint="-0.34998626667073579"/>
        <bgColor indexed="64"/>
      </patternFill>
    </fill>
    <fill>
      <patternFill patternType="solid">
        <fgColor theme="9"/>
        <bgColor indexed="64"/>
      </patternFill>
    </fill>
    <fill>
      <patternFill patternType="solid">
        <fgColor theme="7"/>
        <bgColor indexed="64"/>
      </patternFill>
    </fill>
    <fill>
      <patternFill patternType="solid">
        <fgColor theme="0" tint="-0.499984740745262"/>
        <bgColor indexed="64"/>
      </patternFill>
    </fill>
    <fill>
      <patternFill patternType="solid">
        <fgColor theme="8"/>
        <bgColor indexed="64"/>
      </patternFill>
    </fill>
    <fill>
      <patternFill patternType="solid">
        <fgColor rgb="FF92D050"/>
        <bgColor indexed="64"/>
      </patternFill>
    </fill>
    <fill>
      <patternFill patternType="solid">
        <fgColor rgb="FFF99F1B"/>
        <bgColor indexed="64"/>
      </patternFill>
    </fill>
    <fill>
      <patternFill patternType="solid">
        <fgColor rgb="FFF9A01B"/>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9" fontId="23" fillId="0" borderId="0" applyFont="0" applyFill="0" applyBorder="0" applyAlignment="0" applyProtection="0"/>
    <xf numFmtId="0" fontId="29" fillId="0" borderId="0"/>
  </cellStyleXfs>
  <cellXfs count="388">
    <xf numFmtId="0" fontId="0" fillId="0" borderId="0" xfId="0"/>
    <xf numFmtId="0" fontId="3" fillId="0" borderId="0" xfId="0" applyFont="1"/>
    <xf numFmtId="0" fontId="4" fillId="0" borderId="0" xfId="0" applyFont="1" applyAlignment="1">
      <alignment horizontal="center" vertical="center"/>
    </xf>
    <xf numFmtId="0" fontId="5" fillId="2" borderId="0" xfId="0" applyFont="1" applyFill="1" applyAlignment="1">
      <alignment vertical="center"/>
    </xf>
    <xf numFmtId="0" fontId="5" fillId="2" borderId="0" xfId="0" applyFont="1" applyFill="1" applyAlignment="1">
      <alignment horizontal="center" vertical="center"/>
    </xf>
    <xf numFmtId="0" fontId="6" fillId="3" borderId="0" xfId="0" applyFont="1" applyFill="1" applyAlignment="1">
      <alignment horizontal="left" vertical="center"/>
    </xf>
    <xf numFmtId="0" fontId="6" fillId="3" borderId="0" xfId="0" applyFont="1" applyFill="1" applyAlignment="1">
      <alignment horizontal="center" vertical="center"/>
    </xf>
    <xf numFmtId="0" fontId="2" fillId="3" borderId="0" xfId="0" applyFont="1" applyFill="1" applyAlignment="1">
      <alignment vertical="center"/>
    </xf>
    <xf numFmtId="0" fontId="7" fillId="4" borderId="1" xfId="0" applyFont="1" applyFill="1" applyBorder="1" applyAlignment="1">
      <alignment horizontal="left" vertical="center"/>
    </xf>
    <xf numFmtId="0" fontId="3" fillId="0" borderId="0" xfId="0" applyFont="1" applyBorder="1" applyAlignment="1">
      <alignment vertical="center" wrapText="1"/>
    </xf>
    <xf numFmtId="0" fontId="3" fillId="0" borderId="0" xfId="0" applyFont="1" applyAlignment="1">
      <alignment vertical="center"/>
    </xf>
    <xf numFmtId="0" fontId="7" fillId="4" borderId="3" xfId="0" applyFont="1" applyFill="1" applyBorder="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5" xfId="0" applyFont="1" applyBorder="1" applyAlignment="1">
      <alignment vertical="center"/>
    </xf>
    <xf numFmtId="0" fontId="7" fillId="4" borderId="1" xfId="0" applyFont="1" applyFill="1" applyBorder="1" applyAlignment="1">
      <alignment horizontal="left" vertical="top"/>
    </xf>
    <xf numFmtId="0" fontId="3" fillId="0" borderId="0" xfId="0" applyFont="1" applyBorder="1" applyAlignment="1">
      <alignment horizontal="center" vertical="center"/>
    </xf>
    <xf numFmtId="0" fontId="7" fillId="4" borderId="3" xfId="0" applyFont="1" applyFill="1" applyBorder="1" applyAlignment="1">
      <alignment vertical="top"/>
    </xf>
    <xf numFmtId="0" fontId="7" fillId="4" borderId="7" xfId="0" applyFont="1" applyFill="1" applyBorder="1" applyAlignment="1">
      <alignment horizontal="left" vertical="center"/>
    </xf>
    <xf numFmtId="0" fontId="3" fillId="0" borderId="8" xfId="0" applyFont="1" applyBorder="1"/>
    <xf numFmtId="0" fontId="3" fillId="0" borderId="8" xfId="0" applyFont="1" applyBorder="1" applyAlignment="1">
      <alignment vertical="center" wrapText="1"/>
    </xf>
    <xf numFmtId="0" fontId="7" fillId="0" borderId="0" xfId="0" applyFont="1" applyFill="1" applyBorder="1" applyAlignment="1">
      <alignment horizontal="left" vertical="center"/>
    </xf>
    <xf numFmtId="0" fontId="0" fillId="0" borderId="0" xfId="0"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alignment vertical="center"/>
    </xf>
    <xf numFmtId="0" fontId="3" fillId="0" borderId="0" xfId="0" applyFont="1" applyBorder="1"/>
    <xf numFmtId="0" fontId="3" fillId="4" borderId="3" xfId="0" applyFont="1" applyFill="1" applyBorder="1"/>
    <xf numFmtId="0" fontId="3" fillId="0" borderId="5" xfId="0" applyFont="1" applyBorder="1"/>
    <xf numFmtId="0" fontId="0" fillId="0" borderId="0" xfId="0" applyFont="1" applyBorder="1" applyAlignment="1">
      <alignment vertical="center"/>
    </xf>
    <xf numFmtId="0" fontId="1" fillId="0" borderId="0" xfId="0" applyFont="1" applyBorder="1" applyAlignment="1">
      <alignment horizontal="center" vertical="center"/>
    </xf>
    <xf numFmtId="0" fontId="5" fillId="5" borderId="0" xfId="0" applyFont="1" applyFill="1" applyAlignment="1">
      <alignment vertical="center"/>
    </xf>
    <xf numFmtId="0" fontId="5" fillId="5" borderId="0" xfId="0" applyFont="1" applyFill="1" applyAlignment="1">
      <alignment horizontal="center" vertical="center"/>
    </xf>
    <xf numFmtId="0" fontId="0" fillId="0" borderId="0" xfId="0" applyAlignment="1">
      <alignment vertical="center"/>
    </xf>
    <xf numFmtId="0" fontId="3" fillId="0" borderId="8" xfId="0" applyFont="1" applyBorder="1" applyAlignment="1">
      <alignment horizontal="center" vertical="center"/>
    </xf>
    <xf numFmtId="0" fontId="3" fillId="0" borderId="0" xfId="0" applyFont="1" applyFill="1" applyBorder="1" applyAlignment="1">
      <alignment vertical="center" wrapText="1"/>
    </xf>
    <xf numFmtId="0" fontId="0" fillId="0" borderId="0" xfId="0" applyAlignment="1">
      <alignment vertical="center" wrapText="1"/>
    </xf>
    <xf numFmtId="0" fontId="3" fillId="0" borderId="5" xfId="0" applyFont="1" applyFill="1" applyBorder="1" applyAlignment="1">
      <alignment vertical="center" wrapText="1"/>
    </xf>
    <xf numFmtId="0" fontId="3" fillId="0" borderId="9" xfId="0" applyFont="1" applyBorder="1" applyAlignment="1">
      <alignment vertical="center" wrapText="1"/>
    </xf>
    <xf numFmtId="0" fontId="7" fillId="4" borderId="10" xfId="0" applyFont="1" applyFill="1" applyBorder="1" applyAlignment="1">
      <alignment horizontal="left" vertical="center"/>
    </xf>
    <xf numFmtId="0" fontId="7" fillId="4" borderId="3" xfId="0" applyFont="1" applyFill="1" applyBorder="1" applyAlignment="1">
      <alignment vertical="center"/>
    </xf>
    <xf numFmtId="0" fontId="5" fillId="6" borderId="0" xfId="0" applyFont="1" applyFill="1" applyAlignment="1">
      <alignment vertical="center"/>
    </xf>
    <xf numFmtId="0" fontId="5" fillId="6" borderId="0" xfId="0" applyFont="1" applyFill="1" applyAlignment="1">
      <alignment horizontal="center" vertical="center"/>
    </xf>
    <xf numFmtId="0" fontId="6" fillId="7" borderId="0" xfId="0" applyFont="1" applyFill="1" applyAlignment="1">
      <alignment horizontal="left" vertical="center"/>
    </xf>
    <xf numFmtId="0" fontId="6" fillId="7" borderId="0" xfId="0" applyFont="1" applyFill="1" applyAlignment="1">
      <alignment horizontal="center" vertical="center"/>
    </xf>
    <xf numFmtId="0" fontId="2" fillId="7" borderId="0" xfId="0" applyFont="1" applyFill="1" applyAlignment="1">
      <alignment vertical="center"/>
    </xf>
    <xf numFmtId="0" fontId="0" fillId="0" borderId="0" xfId="0" applyAlignment="1">
      <alignment horizontal="center" vertical="center"/>
    </xf>
    <xf numFmtId="0" fontId="3" fillId="0" borderId="0" xfId="0" applyFont="1" applyAlignment="1">
      <alignment horizontal="justify" vertical="center"/>
    </xf>
    <xf numFmtId="0" fontId="0" fillId="0" borderId="0" xfId="0" applyFont="1" applyAlignment="1">
      <alignment horizontal="justify" vertical="center"/>
    </xf>
    <xf numFmtId="0" fontId="5" fillId="8" borderId="0" xfId="0" applyFont="1" applyFill="1" applyAlignment="1">
      <alignment vertical="center"/>
    </xf>
    <xf numFmtId="0" fontId="5" fillId="8" borderId="0" xfId="0" applyFont="1" applyFill="1" applyAlignment="1">
      <alignment horizontal="center" vertical="center"/>
    </xf>
    <xf numFmtId="0" fontId="2" fillId="8" borderId="0" xfId="0" applyFont="1" applyFill="1" applyAlignment="1">
      <alignment vertical="center"/>
    </xf>
    <xf numFmtId="0" fontId="3" fillId="0" borderId="0" xfId="0" applyFont="1" applyAlignment="1">
      <alignment vertical="center" wrapText="1"/>
    </xf>
    <xf numFmtId="0" fontId="5" fillId="9" borderId="0" xfId="0" applyFont="1" applyFill="1" applyAlignment="1">
      <alignment vertical="center"/>
    </xf>
    <xf numFmtId="0" fontId="5" fillId="9" borderId="0" xfId="0" applyFont="1" applyFill="1" applyAlignment="1">
      <alignment horizontal="center" vertical="center"/>
    </xf>
    <xf numFmtId="0" fontId="2" fillId="9" borderId="0" xfId="0" applyFont="1" applyFill="1" applyAlignment="1">
      <alignment vertical="center"/>
    </xf>
    <xf numFmtId="0" fontId="7" fillId="0" borderId="0" xfId="0" applyFont="1" applyFill="1" applyAlignment="1">
      <alignment horizontal="left" vertical="center"/>
    </xf>
    <xf numFmtId="0" fontId="3" fillId="0" borderId="0" xfId="0" applyFont="1" applyFill="1" applyAlignment="1">
      <alignment vertical="center" wrapText="1"/>
    </xf>
    <xf numFmtId="0" fontId="5" fillId="10" borderId="0" xfId="0" applyFont="1" applyFill="1" applyAlignment="1">
      <alignment vertical="center"/>
    </xf>
    <xf numFmtId="0" fontId="5" fillId="10" borderId="0" xfId="0" applyFont="1" applyFill="1" applyAlignment="1">
      <alignment horizontal="center" vertical="center"/>
    </xf>
    <xf numFmtId="0" fontId="3" fillId="10" borderId="0" xfId="0" applyFont="1" applyFill="1" applyAlignment="1">
      <alignment vertical="center"/>
    </xf>
    <xf numFmtId="0" fontId="5" fillId="10" borderId="0" xfId="0" applyFont="1" applyFill="1"/>
    <xf numFmtId="0" fontId="6" fillId="11" borderId="0" xfId="0" applyFont="1" applyFill="1" applyAlignment="1">
      <alignment vertical="center"/>
    </xf>
    <xf numFmtId="0" fontId="5" fillId="11" borderId="0" xfId="0" applyFont="1" applyFill="1" applyAlignment="1">
      <alignment horizontal="center" vertical="center"/>
    </xf>
    <xf numFmtId="0" fontId="2" fillId="11" borderId="0" xfId="0" applyFont="1" applyFill="1" applyAlignment="1">
      <alignment vertical="center"/>
    </xf>
    <xf numFmtId="0" fontId="3" fillId="0" borderId="0" xfId="0" applyFont="1" applyBorder="1" applyAlignment="1">
      <alignment vertical="center"/>
    </xf>
    <xf numFmtId="0" fontId="3" fillId="0" borderId="8" xfId="0" applyFont="1" applyBorder="1" applyAlignment="1">
      <alignment vertical="center"/>
    </xf>
    <xf numFmtId="0" fontId="8" fillId="0" borderId="0" xfId="0" applyFont="1" applyFill="1" applyAlignment="1">
      <alignment horizontal="center" vertical="center"/>
    </xf>
    <xf numFmtId="0" fontId="3" fillId="0" borderId="0" xfId="0" applyFont="1" applyFill="1" applyAlignment="1">
      <alignment vertical="center"/>
    </xf>
    <xf numFmtId="0" fontId="0" fillId="0" borderId="0" xfId="0" applyFill="1"/>
    <xf numFmtId="0" fontId="8" fillId="0" borderId="5" xfId="0" applyFont="1" applyFill="1" applyBorder="1" applyAlignment="1">
      <alignment horizontal="center" vertical="center"/>
    </xf>
    <xf numFmtId="0" fontId="3" fillId="0" borderId="5" xfId="0" applyFont="1" applyFill="1" applyBorder="1" applyAlignment="1">
      <alignment vertical="center"/>
    </xf>
    <xf numFmtId="0" fontId="7" fillId="4" borderId="7" xfId="0" applyFont="1" applyFill="1" applyBorder="1" applyAlignment="1">
      <alignment vertical="center"/>
    </xf>
    <xf numFmtId="0" fontId="10" fillId="0" borderId="0" xfId="0" applyFont="1"/>
    <xf numFmtId="0" fontId="5" fillId="12" borderId="0" xfId="0" applyFont="1" applyFill="1" applyAlignment="1">
      <alignment vertical="center"/>
    </xf>
    <xf numFmtId="0" fontId="5" fillId="12" borderId="0" xfId="0" applyFont="1" applyFill="1" applyAlignment="1">
      <alignment horizontal="center" vertical="center"/>
    </xf>
    <xf numFmtId="0" fontId="2" fillId="12" borderId="0" xfId="0" applyFont="1" applyFill="1" applyAlignment="1">
      <alignment vertical="center"/>
    </xf>
    <xf numFmtId="0" fontId="3" fillId="0" borderId="4" xfId="0" applyFont="1" applyBorder="1" applyAlignment="1">
      <alignment vertical="center" wrapText="1"/>
    </xf>
    <xf numFmtId="0" fontId="3" fillId="0" borderId="11" xfId="0" applyFont="1" applyBorder="1" applyAlignment="1">
      <alignment vertical="center" wrapText="1"/>
    </xf>
    <xf numFmtId="0" fontId="3" fillId="0" borderId="9" xfId="0" applyFont="1" applyBorder="1" applyAlignment="1">
      <alignment horizontal="center" vertical="center"/>
    </xf>
    <xf numFmtId="0" fontId="0" fillId="0" borderId="5" xfId="0" applyBorder="1"/>
    <xf numFmtId="0" fontId="11" fillId="13" borderId="0" xfId="0" applyFont="1" applyFill="1" applyAlignment="1">
      <alignment horizontal="center" vertical="center"/>
    </xf>
    <xf numFmtId="0" fontId="3" fillId="0" borderId="0" xfId="0" applyFont="1" applyAlignment="1">
      <alignment horizontal="center" vertical="center"/>
    </xf>
    <xf numFmtId="0" fontId="11" fillId="13" borderId="0" xfId="0" applyFont="1" applyFill="1" applyAlignment="1">
      <alignment horizontal="right" vertical="center"/>
    </xf>
    <xf numFmtId="0" fontId="12" fillId="0" borderId="0" xfId="0" applyFont="1" applyAlignment="1"/>
    <xf numFmtId="0" fontId="12" fillId="0" borderId="0" xfId="0" applyFont="1" applyFill="1" applyAlignment="1"/>
    <xf numFmtId="0" fontId="12" fillId="0" borderId="0" xfId="0" applyFont="1" applyFill="1" applyBorder="1" applyAlignment="1"/>
    <xf numFmtId="0" fontId="12" fillId="16" borderId="0" xfId="0" applyFont="1" applyFill="1"/>
    <xf numFmtId="0" fontId="12" fillId="0" borderId="0" xfId="0" applyFont="1"/>
    <xf numFmtId="0" fontId="13" fillId="14" borderId="5" xfId="0" applyFont="1" applyFill="1" applyBorder="1" applyAlignment="1"/>
    <xf numFmtId="0" fontId="12" fillId="17" borderId="5" xfId="0" applyFont="1" applyFill="1" applyBorder="1" applyAlignment="1"/>
    <xf numFmtId="0" fontId="12" fillId="0" borderId="5" xfId="0" applyFont="1" applyBorder="1" applyAlignment="1"/>
    <xf numFmtId="0" fontId="12" fillId="16" borderId="5" xfId="0" applyFont="1" applyFill="1" applyBorder="1" applyAlignment="1"/>
    <xf numFmtId="0" fontId="12" fillId="18" borderId="5" xfId="0" applyFont="1" applyFill="1" applyBorder="1" applyAlignment="1"/>
    <xf numFmtId="0" fontId="2" fillId="0" borderId="0" xfId="0" applyFont="1"/>
    <xf numFmtId="0" fontId="16" fillId="22" borderId="0" xfId="0" applyFont="1" applyFill="1" applyAlignment="1"/>
    <xf numFmtId="0" fontId="16" fillId="4" borderId="0" xfId="0" applyFont="1" applyFill="1" applyAlignment="1"/>
    <xf numFmtId="0" fontId="16" fillId="23" borderId="0" xfId="0" applyFont="1" applyFill="1" applyAlignment="1">
      <alignment horizontal="center"/>
    </xf>
    <xf numFmtId="0" fontId="16" fillId="26" borderId="0" xfId="0" applyFont="1" applyFill="1" applyAlignment="1">
      <alignment horizontal="center"/>
    </xf>
    <xf numFmtId="0" fontId="16" fillId="27" borderId="0" xfId="0" applyFont="1" applyFill="1" applyAlignment="1">
      <alignment horizontal="center"/>
    </xf>
    <xf numFmtId="0" fontId="16" fillId="3" borderId="0" xfId="0" applyFont="1" applyFill="1" applyAlignment="1">
      <alignment horizontal="center"/>
    </xf>
    <xf numFmtId="0" fontId="16" fillId="2" borderId="0" xfId="0" applyFont="1" applyFill="1" applyAlignment="1">
      <alignment horizontal="center"/>
    </xf>
    <xf numFmtId="0" fontId="15" fillId="0" borderId="0" xfId="0" applyFont="1" applyAlignment="1"/>
    <xf numFmtId="0" fontId="15" fillId="31" borderId="0" xfId="0" applyFont="1" applyFill="1" applyAlignment="1">
      <alignment wrapText="1"/>
    </xf>
    <xf numFmtId="0" fontId="15" fillId="25" borderId="0" xfId="0" applyFont="1" applyFill="1" applyAlignment="1">
      <alignment wrapText="1"/>
    </xf>
    <xf numFmtId="0" fontId="15" fillId="28" borderId="0" xfId="0" applyFont="1" applyFill="1" applyAlignment="1">
      <alignment wrapText="1"/>
    </xf>
    <xf numFmtId="0" fontId="15" fillId="4" borderId="0" xfId="0" applyFont="1" applyFill="1" applyAlignment="1">
      <alignment wrapText="1"/>
    </xf>
    <xf numFmtId="0" fontId="13" fillId="0" borderId="0" xfId="0" applyFont="1" applyBorder="1" applyAlignment="1"/>
    <xf numFmtId="0" fontId="12" fillId="0" borderId="0" xfId="0" applyFont="1" applyBorder="1" applyAlignment="1"/>
    <xf numFmtId="0" fontId="18" fillId="15" borderId="5" xfId="0" applyFont="1" applyFill="1" applyBorder="1" applyAlignment="1"/>
    <xf numFmtId="0" fontId="12" fillId="0" borderId="0" xfId="0" applyFont="1" applyBorder="1"/>
    <xf numFmtId="0" fontId="12" fillId="0" borderId="0" xfId="0" applyFont="1" applyFill="1"/>
    <xf numFmtId="0" fontId="13" fillId="33" borderId="5" xfId="0" applyFont="1" applyFill="1" applyBorder="1" applyAlignment="1"/>
    <xf numFmtId="0" fontId="20" fillId="0" borderId="0" xfId="0" applyFont="1"/>
    <xf numFmtId="49" fontId="12" fillId="0" borderId="0" xfId="0" applyNumberFormat="1" applyFont="1"/>
    <xf numFmtId="0" fontId="0" fillId="0" borderId="12" xfId="0" applyBorder="1"/>
    <xf numFmtId="0" fontId="21" fillId="0" borderId="0" xfId="0" applyFont="1" applyFill="1" applyBorder="1" applyAlignment="1"/>
    <xf numFmtId="0" fontId="15" fillId="0" borderId="0" xfId="0" applyFont="1"/>
    <xf numFmtId="0" fontId="15" fillId="0" borderId="0" xfId="0" applyFont="1" applyBorder="1" applyAlignment="1"/>
    <xf numFmtId="0" fontId="22" fillId="0" borderId="0" xfId="0" applyFont="1" applyAlignment="1"/>
    <xf numFmtId="1" fontId="15" fillId="0" borderId="0" xfId="0" applyNumberFormat="1" applyFont="1" applyFill="1" applyBorder="1" applyAlignment="1"/>
    <xf numFmtId="0" fontId="12" fillId="16" borderId="0" xfId="0" applyFont="1" applyFill="1" applyBorder="1" applyAlignment="1"/>
    <xf numFmtId="0" fontId="12" fillId="18" borderId="0" xfId="0" applyFont="1" applyFill="1" applyBorder="1" applyAlignment="1"/>
    <xf numFmtId="0" fontId="12" fillId="17" borderId="0" xfId="0" applyFont="1" applyFill="1" applyBorder="1" applyAlignment="1"/>
    <xf numFmtId="0" fontId="18" fillId="15" borderId="0" xfId="0" applyFont="1" applyFill="1" applyBorder="1" applyAlignment="1"/>
    <xf numFmtId="0" fontId="13" fillId="14" borderId="0" xfId="0" applyFont="1" applyFill="1" applyBorder="1" applyAlignment="1"/>
    <xf numFmtId="0" fontId="13" fillId="33" borderId="0" xfId="0" applyFont="1" applyFill="1" applyBorder="1" applyAlignment="1"/>
    <xf numFmtId="0" fontId="0" fillId="0" borderId="13" xfId="0" applyBorder="1"/>
    <xf numFmtId="0" fontId="17" fillId="0" borderId="0" xfId="0" applyFont="1" applyBorder="1"/>
    <xf numFmtId="0" fontId="15" fillId="0" borderId="10" xfId="0" applyFont="1" applyBorder="1"/>
    <xf numFmtId="0" fontId="17" fillId="0" borderId="12" xfId="0" applyFont="1" applyBorder="1"/>
    <xf numFmtId="0" fontId="1" fillId="0" borderId="12" xfId="0" applyFont="1" applyBorder="1"/>
    <xf numFmtId="0" fontId="1" fillId="0" borderId="10" xfId="0" applyFont="1" applyBorder="1"/>
    <xf numFmtId="0" fontId="15" fillId="0" borderId="3" xfId="0" applyFont="1" applyBorder="1" applyAlignment="1"/>
    <xf numFmtId="0" fontId="0" fillId="0" borderId="7" xfId="0" applyBorder="1"/>
    <xf numFmtId="0" fontId="0" fillId="0" borderId="7" xfId="1" applyNumberFormat="1" applyFont="1" applyBorder="1"/>
    <xf numFmtId="0" fontId="0" fillId="0" borderId="15" xfId="0" applyBorder="1"/>
    <xf numFmtId="0" fontId="0" fillId="0" borderId="1" xfId="0" applyBorder="1"/>
    <xf numFmtId="0" fontId="0" fillId="0" borderId="0" xfId="0" applyBorder="1"/>
    <xf numFmtId="0" fontId="0" fillId="0" borderId="3" xfId="0" applyBorder="1"/>
    <xf numFmtId="0" fontId="0" fillId="0" borderId="0" xfId="1" applyNumberFormat="1" applyFont="1" applyBorder="1"/>
    <xf numFmtId="0" fontId="0" fillId="0" borderId="10" xfId="0" applyBorder="1"/>
    <xf numFmtId="0" fontId="2" fillId="12" borderId="0" xfId="0" applyFont="1" applyFill="1" applyAlignment="1">
      <alignment horizontal="center"/>
    </xf>
    <xf numFmtId="0" fontId="2" fillId="24" borderId="0" xfId="0" applyFont="1" applyFill="1" applyAlignment="1">
      <alignment horizontal="center"/>
    </xf>
    <xf numFmtId="0" fontId="16" fillId="30" borderId="0" xfId="0" applyFont="1" applyFill="1" applyAlignment="1">
      <alignment horizontal="center"/>
    </xf>
    <xf numFmtId="0" fontId="16" fillId="24" borderId="0" xfId="0" applyFont="1" applyFill="1" applyAlignment="1">
      <alignment horizontal="center"/>
    </xf>
    <xf numFmtId="0" fontId="12" fillId="0" borderId="5" xfId="0" applyFont="1" applyFill="1" applyBorder="1" applyAlignment="1"/>
    <xf numFmtId="0" fontId="12" fillId="18" borderId="0" xfId="0" applyFont="1" applyFill="1"/>
    <xf numFmtId="9" fontId="3" fillId="0" borderId="0" xfId="0" applyNumberFormat="1" applyFont="1" applyBorder="1" applyAlignment="1">
      <alignment horizontal="left" vertical="center" wrapText="1"/>
    </xf>
    <xf numFmtId="0" fontId="5" fillId="35" borderId="0" xfId="0" applyFont="1" applyFill="1" applyAlignment="1">
      <alignment vertical="center"/>
    </xf>
    <xf numFmtId="0" fontId="5" fillId="35" borderId="0" xfId="0" applyFont="1" applyFill="1" applyAlignment="1">
      <alignment horizontal="center" vertical="center"/>
    </xf>
    <xf numFmtId="0" fontId="3" fillId="35" borderId="0" xfId="0" applyFont="1" applyFill="1" applyAlignment="1">
      <alignment vertical="center"/>
    </xf>
    <xf numFmtId="0" fontId="5" fillId="35" borderId="0" xfId="0" applyFont="1" applyFill="1"/>
    <xf numFmtId="0" fontId="6" fillId="18" borderId="0" xfId="0" applyFont="1" applyFill="1" applyAlignment="1">
      <alignment vertical="center"/>
    </xf>
    <xf numFmtId="0" fontId="5" fillId="18" borderId="0" xfId="0" applyFont="1" applyFill="1" applyAlignment="1">
      <alignment horizontal="center" vertical="center"/>
    </xf>
    <xf numFmtId="0" fontId="2" fillId="18" borderId="0" xfId="0" applyFont="1" applyFill="1" applyAlignment="1">
      <alignment vertical="center"/>
    </xf>
    <xf numFmtId="0" fontId="13" fillId="15" borderId="0" xfId="0" applyFont="1" applyFill="1" applyBorder="1" applyAlignment="1"/>
    <xf numFmtId="0" fontId="3" fillId="0" borderId="5" xfId="0" applyFont="1" applyBorder="1" applyAlignment="1">
      <alignment horizontal="left" vertical="center" wrapText="1"/>
    </xf>
    <xf numFmtId="0" fontId="2" fillId="12" borderId="0" xfId="0" applyFont="1" applyFill="1" applyAlignment="1">
      <alignment horizontal="center"/>
    </xf>
    <xf numFmtId="0" fontId="2" fillId="24" borderId="0" xfId="0" applyFont="1" applyFill="1" applyAlignment="1">
      <alignment horizontal="center"/>
    </xf>
    <xf numFmtId="0" fontId="21" fillId="0" borderId="7" xfId="0" applyFont="1" applyFill="1" applyBorder="1" applyAlignment="1"/>
    <xf numFmtId="0" fontId="17" fillId="0" borderId="1" xfId="0" applyFont="1" applyBorder="1"/>
    <xf numFmtId="0" fontId="17" fillId="0" borderId="10" xfId="0" applyFont="1" applyBorder="1"/>
    <xf numFmtId="0" fontId="0" fillId="0" borderId="0" xfId="0"/>
    <xf numFmtId="1" fontId="15" fillId="0" borderId="0" xfId="0" applyNumberFormat="1" applyFont="1" applyFill="1" applyBorder="1" applyAlignment="1"/>
    <xf numFmtId="0" fontId="0" fillId="0" borderId="7" xfId="0" applyBorder="1"/>
    <xf numFmtId="0" fontId="0" fillId="0" borderId="3" xfId="0" applyBorder="1"/>
    <xf numFmtId="0" fontId="21" fillId="0" borderId="3" xfId="0" applyFont="1" applyFill="1" applyBorder="1" applyAlignment="1"/>
    <xf numFmtId="0" fontId="21" fillId="0" borderId="1" xfId="0" applyFont="1" applyFill="1" applyBorder="1" applyAlignment="1"/>
    <xf numFmtId="0" fontId="21" fillId="0" borderId="2" xfId="0" applyFont="1" applyFill="1" applyBorder="1" applyAlignment="1"/>
    <xf numFmtId="0" fontId="0" fillId="0" borderId="17" xfId="0" applyBorder="1"/>
    <xf numFmtId="0" fontId="0" fillId="0" borderId="14" xfId="0" applyBorder="1"/>
    <xf numFmtId="0" fontId="0" fillId="0" borderId="2" xfId="0" applyBorder="1"/>
    <xf numFmtId="0" fontId="0" fillId="0" borderId="16" xfId="0" applyBorder="1"/>
    <xf numFmtId="0" fontId="3" fillId="0" borderId="0" xfId="0" applyFont="1" applyFill="1" applyBorder="1" applyAlignment="1">
      <alignment vertical="center"/>
    </xf>
    <xf numFmtId="0" fontId="0" fillId="0" borderId="8" xfId="0" applyBorder="1"/>
    <xf numFmtId="0" fontId="3" fillId="0" borderId="0" xfId="0" applyFont="1" applyBorder="1" applyAlignment="1">
      <alignment horizontal="left" vertical="top"/>
    </xf>
    <xf numFmtId="0" fontId="0" fillId="0" borderId="0" xfId="0" applyBorder="1" applyAlignment="1">
      <alignment horizontal="left" vertical="top"/>
    </xf>
    <xf numFmtId="0" fontId="3" fillId="0" borderId="5" xfId="0" applyFont="1" applyBorder="1" applyAlignment="1">
      <alignment horizontal="left" vertical="top"/>
    </xf>
    <xf numFmtId="0" fontId="0" fillId="0" borderId="5" xfId="0" applyBorder="1" applyAlignment="1">
      <alignment horizontal="left" vertical="top"/>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14" fillId="34" borderId="0" xfId="0" applyFont="1" applyFill="1" applyAlignment="1">
      <alignment horizontal="center" wrapText="1"/>
    </xf>
    <xf numFmtId="0" fontId="22" fillId="0" borderId="0" xfId="0" applyFont="1"/>
    <xf numFmtId="0" fontId="22" fillId="0" borderId="0" xfId="0" applyFont="1" applyFill="1"/>
    <xf numFmtId="0" fontId="24" fillId="0" borderId="0" xfId="0" applyFont="1"/>
    <xf numFmtId="0" fontId="3" fillId="0" borderId="5" xfId="0" applyFont="1" applyBorder="1" applyAlignment="1">
      <alignment horizontal="left" vertical="center" wrapText="1"/>
    </xf>
    <xf numFmtId="0" fontId="3" fillId="0" borderId="0" xfId="0" applyFont="1" applyFill="1" applyBorder="1" applyAlignment="1">
      <alignment horizontal="right" vertical="center" wrapText="1"/>
    </xf>
    <xf numFmtId="0" fontId="3" fillId="0" borderId="0" xfId="0" applyFont="1" applyBorder="1" applyAlignment="1">
      <alignment horizontal="right" vertical="center" wrapText="1"/>
    </xf>
    <xf numFmtId="0" fontId="3" fillId="4" borderId="7" xfId="0" applyFont="1" applyFill="1" applyBorder="1"/>
    <xf numFmtId="0" fontId="8" fillId="0" borderId="0" xfId="0" applyFont="1" applyFill="1" applyBorder="1" applyAlignment="1">
      <alignment horizontal="center" vertical="center"/>
    </xf>
    <xf numFmtId="0" fontId="0" fillId="0" borderId="0" xfId="0" applyFill="1" applyBorder="1"/>
    <xf numFmtId="0" fontId="4" fillId="0" borderId="5" xfId="0" applyFont="1" applyFill="1" applyBorder="1" applyAlignment="1">
      <alignment horizontal="left" vertical="center"/>
    </xf>
    <xf numFmtId="0" fontId="0" fillId="0" borderId="5" xfId="0" applyFill="1" applyBorder="1"/>
    <xf numFmtId="2" fontId="0" fillId="0" borderId="0" xfId="0" applyNumberFormat="1" applyBorder="1"/>
    <xf numFmtId="2" fontId="0" fillId="0" borderId="0" xfId="1" applyNumberFormat="1" applyFont="1" applyBorder="1"/>
    <xf numFmtId="0" fontId="3" fillId="33" borderId="0" xfId="0" applyFont="1" applyFill="1" applyBorder="1" applyAlignment="1">
      <alignment vertical="center" wrapText="1"/>
    </xf>
    <xf numFmtId="0" fontId="3" fillId="33" borderId="5" xfId="0" applyFont="1" applyFill="1" applyBorder="1" applyAlignment="1">
      <alignment vertical="center" wrapText="1"/>
    </xf>
    <xf numFmtId="0" fontId="3" fillId="35" borderId="0" xfId="0" applyFont="1" applyFill="1" applyBorder="1" applyAlignment="1">
      <alignment vertical="center" wrapText="1"/>
    </xf>
    <xf numFmtId="0" fontId="3" fillId="35" borderId="5" xfId="0" applyFont="1" applyFill="1" applyBorder="1" applyAlignment="1">
      <alignment vertical="center" wrapText="1"/>
    </xf>
    <xf numFmtId="0" fontId="3" fillId="33" borderId="8" xfId="0" applyFont="1" applyFill="1" applyBorder="1" applyAlignment="1">
      <alignment vertical="center" wrapText="1"/>
    </xf>
    <xf numFmtId="0" fontId="3" fillId="6" borderId="8" xfId="0" applyFont="1" applyFill="1" applyBorder="1" applyAlignment="1">
      <alignment vertical="center" wrapText="1"/>
    </xf>
    <xf numFmtId="0" fontId="3" fillId="6" borderId="0" xfId="0" applyFont="1" applyFill="1" applyBorder="1" applyAlignment="1">
      <alignment vertical="center" wrapText="1"/>
    </xf>
    <xf numFmtId="0" fontId="3" fillId="6" borderId="5" xfId="0" applyFont="1" applyFill="1" applyBorder="1" applyAlignment="1">
      <alignment vertical="center" wrapText="1"/>
    </xf>
    <xf numFmtId="0" fontId="12" fillId="11" borderId="0" xfId="0" applyFont="1" applyFill="1" applyBorder="1" applyAlignment="1"/>
    <xf numFmtId="0" fontId="0" fillId="11" borderId="0" xfId="0" applyFill="1"/>
    <xf numFmtId="0" fontId="0" fillId="11" borderId="0" xfId="0" applyNumberFormat="1" applyFill="1"/>
    <xf numFmtId="0" fontId="15" fillId="0" borderId="5" xfId="0" applyFont="1" applyBorder="1" applyAlignment="1"/>
    <xf numFmtId="0" fontId="17" fillId="28" borderId="0" xfId="0" applyFont="1" applyFill="1" applyAlignment="1">
      <alignment wrapText="1"/>
    </xf>
    <xf numFmtId="0" fontId="1" fillId="0" borderId="0" xfId="0" applyFont="1"/>
    <xf numFmtId="0" fontId="1" fillId="0" borderId="13" xfId="0" applyFont="1" applyBorder="1"/>
    <xf numFmtId="1" fontId="17" fillId="0" borderId="0" xfId="0" applyNumberFormat="1" applyFont="1" applyFill="1" applyBorder="1" applyAlignment="1"/>
    <xf numFmtId="2" fontId="17" fillId="0" borderId="0" xfId="0" applyNumberFormat="1" applyFont="1" applyBorder="1"/>
    <xf numFmtId="2" fontId="0" fillId="0" borderId="0" xfId="0" applyNumberFormat="1"/>
    <xf numFmtId="0" fontId="1" fillId="0" borderId="0" xfId="0" applyFont="1" applyBorder="1"/>
    <xf numFmtId="2" fontId="1" fillId="0" borderId="0" xfId="0" applyNumberFormat="1" applyFont="1" applyBorder="1"/>
    <xf numFmtId="1" fontId="0" fillId="11" borderId="0" xfId="0" applyNumberFormat="1" applyFill="1"/>
    <xf numFmtId="2" fontId="1" fillId="0" borderId="0" xfId="0" applyNumberFormat="1" applyFont="1"/>
    <xf numFmtId="0" fontId="17" fillId="0" borderId="0" xfId="0" applyFont="1" applyFill="1" applyBorder="1" applyAlignment="1"/>
    <xf numFmtId="1" fontId="15" fillId="11" borderId="0" xfId="0" applyNumberFormat="1" applyFont="1" applyFill="1" applyBorder="1" applyAlignment="1"/>
    <xf numFmtId="0" fontId="0" fillId="38" borderId="0" xfId="0" applyFill="1" applyBorder="1"/>
    <xf numFmtId="0" fontId="4" fillId="36" borderId="0" xfId="0" applyFont="1" applyFill="1" applyBorder="1" applyAlignment="1"/>
    <xf numFmtId="0" fontId="1" fillId="36" borderId="0" xfId="0" applyFont="1" applyFill="1" applyBorder="1"/>
    <xf numFmtId="0" fontId="20" fillId="38" borderId="0" xfId="0" applyFont="1" applyFill="1" applyBorder="1"/>
    <xf numFmtId="2" fontId="0" fillId="0" borderId="0" xfId="0" applyNumberFormat="1" applyFill="1" applyBorder="1"/>
    <xf numFmtId="0" fontId="0" fillId="0" borderId="0" xfId="0" applyFont="1" applyBorder="1"/>
    <xf numFmtId="2" fontId="1" fillId="0" borderId="15" xfId="1" applyNumberFormat="1" applyFont="1" applyBorder="1"/>
    <xf numFmtId="2" fontId="1" fillId="0" borderId="0" xfId="1" applyNumberFormat="1" applyFont="1" applyBorder="1"/>
    <xf numFmtId="2" fontId="1" fillId="0" borderId="17" xfId="0" applyNumberFormat="1" applyFont="1" applyBorder="1"/>
    <xf numFmtId="2" fontId="1" fillId="0" borderId="18" xfId="0" applyNumberFormat="1" applyFont="1" applyBorder="1"/>
    <xf numFmtId="0" fontId="1" fillId="0" borderId="0" xfId="1" applyNumberFormat="1" applyFont="1" applyBorder="1"/>
    <xf numFmtId="2" fontId="1" fillId="0" borderId="0" xfId="0" applyNumberFormat="1" applyFont="1" applyFill="1" applyBorder="1"/>
    <xf numFmtId="0" fontId="17" fillId="11" borderId="7" xfId="0" applyFont="1" applyFill="1" applyBorder="1" applyAlignment="1"/>
    <xf numFmtId="1" fontId="17" fillId="11" borderId="0" xfId="0" applyNumberFormat="1" applyFont="1" applyFill="1" applyBorder="1" applyAlignment="1"/>
    <xf numFmtId="1" fontId="15" fillId="11" borderId="18" xfId="0" applyNumberFormat="1" applyFont="1" applyFill="1" applyBorder="1" applyAlignment="1"/>
    <xf numFmtId="0" fontId="17" fillId="11" borderId="3" xfId="0" applyFont="1" applyFill="1" applyBorder="1" applyAlignment="1"/>
    <xf numFmtId="1" fontId="15" fillId="11" borderId="19" xfId="0" applyNumberFormat="1" applyFont="1" applyFill="1" applyBorder="1" applyAlignment="1"/>
    <xf numFmtId="0" fontId="13" fillId="0" borderId="0" xfId="0" applyFont="1" applyFill="1" applyBorder="1" applyAlignment="1"/>
    <xf numFmtId="0" fontId="13" fillId="0" borderId="0" xfId="0" applyFont="1"/>
    <xf numFmtId="0" fontId="1" fillId="0" borderId="0" xfId="0" applyFont="1" applyFill="1" applyBorder="1"/>
    <xf numFmtId="165" fontId="1" fillId="11" borderId="13" xfId="0" applyNumberFormat="1" applyFont="1" applyFill="1" applyBorder="1"/>
    <xf numFmtId="165" fontId="1" fillId="11" borderId="3" xfId="0" applyNumberFormat="1" applyFont="1" applyFill="1" applyBorder="1"/>
    <xf numFmtId="0" fontId="12" fillId="0" borderId="7" xfId="0" applyFont="1" applyFill="1" applyBorder="1" applyAlignment="1"/>
    <xf numFmtId="0" fontId="12" fillId="11" borderId="1" xfId="0" applyFont="1" applyFill="1" applyBorder="1" applyAlignment="1"/>
    <xf numFmtId="0" fontId="12" fillId="11" borderId="3" xfId="0" applyFont="1" applyFill="1" applyBorder="1" applyAlignment="1"/>
    <xf numFmtId="166" fontId="15" fillId="0" borderId="0" xfId="0" applyNumberFormat="1" applyFont="1" applyFill="1" applyBorder="1" applyAlignment="1"/>
    <xf numFmtId="166" fontId="15" fillId="11" borderId="0" xfId="0" applyNumberFormat="1" applyFont="1" applyFill="1" applyBorder="1" applyAlignment="1"/>
    <xf numFmtId="166" fontId="15" fillId="11" borderId="13" xfId="0" applyNumberFormat="1" applyFont="1" applyFill="1" applyBorder="1" applyAlignment="1"/>
    <xf numFmtId="9" fontId="0" fillId="0" borderId="0" xfId="1" applyFont="1"/>
    <xf numFmtId="9" fontId="12" fillId="0" borderId="0" xfId="0" applyNumberFormat="1" applyFont="1" applyAlignment="1">
      <alignment horizontal="left"/>
    </xf>
    <xf numFmtId="2" fontId="1" fillId="0" borderId="13" xfId="1" applyNumberFormat="1" applyFont="1" applyBorder="1"/>
    <xf numFmtId="2" fontId="1" fillId="0" borderId="19" xfId="0" applyNumberFormat="1" applyFont="1" applyBorder="1"/>
    <xf numFmtId="0" fontId="22" fillId="0" borderId="0" xfId="0" applyFont="1" applyFill="1" applyBorder="1"/>
    <xf numFmtId="1" fontId="26" fillId="11" borderId="14" xfId="0" applyNumberFormat="1" applyFont="1" applyFill="1" applyBorder="1" applyAlignment="1"/>
    <xf numFmtId="1" fontId="26" fillId="11" borderId="15" xfId="0" applyNumberFormat="1" applyFont="1" applyFill="1" applyBorder="1" applyAlignment="1"/>
    <xf numFmtId="1" fontId="26" fillId="11" borderId="17" xfId="0" applyNumberFormat="1" applyFont="1" applyFill="1" applyBorder="1" applyAlignment="1"/>
    <xf numFmtId="166" fontId="26" fillId="11" borderId="16" xfId="0" applyNumberFormat="1" applyFont="1" applyFill="1" applyBorder="1" applyAlignment="1"/>
    <xf numFmtId="166" fontId="26" fillId="11" borderId="13" xfId="0" applyNumberFormat="1" applyFont="1" applyFill="1" applyBorder="1" applyAlignment="1"/>
    <xf numFmtId="166" fontId="26" fillId="11" borderId="19" xfId="0" applyNumberFormat="1" applyFont="1" applyFill="1" applyBorder="1" applyAlignment="1"/>
    <xf numFmtId="0" fontId="15" fillId="4" borderId="20" xfId="0" applyFont="1" applyFill="1" applyBorder="1" applyAlignment="1">
      <alignment wrapText="1"/>
    </xf>
    <xf numFmtId="0" fontId="15" fillId="4" borderId="12" xfId="0" applyFont="1" applyFill="1" applyBorder="1" applyAlignment="1">
      <alignment wrapText="1"/>
    </xf>
    <xf numFmtId="0" fontId="25" fillId="28" borderId="12" xfId="0" applyFont="1" applyFill="1" applyBorder="1" applyAlignment="1">
      <alignment wrapText="1"/>
    </xf>
    <xf numFmtId="0" fontId="15" fillId="25" borderId="12" xfId="0" applyFont="1" applyFill="1" applyBorder="1" applyAlignment="1">
      <alignment wrapText="1"/>
    </xf>
    <xf numFmtId="0" fontId="15" fillId="31" borderId="12" xfId="0" applyFont="1" applyFill="1" applyBorder="1" applyAlignment="1">
      <alignment wrapText="1"/>
    </xf>
    <xf numFmtId="0" fontId="15" fillId="31" borderId="21" xfId="0" applyFont="1" applyFill="1" applyBorder="1" applyAlignment="1">
      <alignment wrapText="1"/>
    </xf>
    <xf numFmtId="0" fontId="17" fillId="11" borderId="1" xfId="0" applyFont="1" applyFill="1" applyBorder="1" applyAlignment="1"/>
    <xf numFmtId="0" fontId="0" fillId="0" borderId="20" xfId="0" applyBorder="1"/>
    <xf numFmtId="0" fontId="0" fillId="0" borderId="21" xfId="0" applyBorder="1"/>
    <xf numFmtId="9" fontId="26" fillId="11" borderId="13" xfId="1" applyFont="1" applyFill="1" applyBorder="1" applyAlignment="1"/>
    <xf numFmtId="9" fontId="26" fillId="11" borderId="19" xfId="1" applyFont="1" applyFill="1" applyBorder="1" applyAlignment="1"/>
    <xf numFmtId="0" fontId="15" fillId="0" borderId="20" xfId="0" applyFont="1" applyBorder="1" applyAlignment="1"/>
    <xf numFmtId="0" fontId="15" fillId="0" borderId="12" xfId="0" applyFont="1" applyBorder="1" applyAlignment="1"/>
    <xf numFmtId="0" fontId="15" fillId="0" borderId="21" xfId="0" applyFont="1" applyBorder="1" applyAlignment="1"/>
    <xf numFmtId="0" fontId="12" fillId="0" borderId="10" xfId="0" applyFont="1" applyBorder="1" applyAlignment="1"/>
    <xf numFmtId="165" fontId="1" fillId="11" borderId="14" xfId="0" applyNumberFormat="1" applyFont="1" applyFill="1" applyBorder="1"/>
    <xf numFmtId="165" fontId="1" fillId="11" borderId="15" xfId="0" applyNumberFormat="1" applyFont="1" applyFill="1" applyBorder="1"/>
    <xf numFmtId="164" fontId="1" fillId="11" borderId="17" xfId="0" applyNumberFormat="1" applyFont="1" applyFill="1" applyBorder="1"/>
    <xf numFmtId="165" fontId="1" fillId="11" borderId="16" xfId="0" applyNumberFormat="1" applyFont="1" applyFill="1" applyBorder="1"/>
    <xf numFmtId="164" fontId="1" fillId="11" borderId="1" xfId="0" applyNumberFormat="1" applyFont="1" applyFill="1" applyBorder="1"/>
    <xf numFmtId="165" fontId="1" fillId="11" borderId="19" xfId="0" applyNumberFormat="1" applyFont="1" applyFill="1" applyBorder="1"/>
    <xf numFmtId="164" fontId="1" fillId="11" borderId="14" xfId="0" applyNumberFormat="1" applyFont="1" applyFill="1" applyBorder="1"/>
    <xf numFmtId="167" fontId="1" fillId="11" borderId="16" xfId="0" applyNumberFormat="1" applyFont="1" applyFill="1" applyBorder="1"/>
    <xf numFmtId="0" fontId="0" fillId="0" borderId="22" xfId="0" applyBorder="1"/>
    <xf numFmtId="0" fontId="17" fillId="0" borderId="8" xfId="0" applyFont="1" applyBorder="1"/>
    <xf numFmtId="0" fontId="0" fillId="0" borderId="24" xfId="0" applyBorder="1"/>
    <xf numFmtId="0" fontId="17" fillId="0" borderId="25" xfId="0" applyFont="1" applyBorder="1"/>
    <xf numFmtId="0" fontId="0" fillId="0" borderId="25" xfId="0" applyBorder="1"/>
    <xf numFmtId="0" fontId="0" fillId="0" borderId="26" xfId="0" applyBorder="1"/>
    <xf numFmtId="0" fontId="0" fillId="0" borderId="28" xfId="1" applyNumberFormat="1" applyFont="1" applyBorder="1"/>
    <xf numFmtId="0" fontId="0" fillId="0" borderId="28" xfId="0" applyBorder="1"/>
    <xf numFmtId="0" fontId="20" fillId="37" borderId="30" xfId="0" applyFont="1" applyFill="1" applyBorder="1"/>
    <xf numFmtId="0" fontId="0" fillId="37" borderId="9" xfId="0" applyFill="1" applyBorder="1"/>
    <xf numFmtId="0" fontId="0" fillId="37" borderId="31" xfId="0" applyFill="1" applyBorder="1"/>
    <xf numFmtId="0" fontId="4" fillId="36" borderId="30" xfId="0" applyFont="1" applyFill="1" applyBorder="1" applyAlignment="1"/>
    <xf numFmtId="0" fontId="0" fillId="36" borderId="8" xfId="0" applyFill="1" applyBorder="1"/>
    <xf numFmtId="0" fontId="0" fillId="36" borderId="23" xfId="0" applyFill="1" applyBorder="1"/>
    <xf numFmtId="0" fontId="0" fillId="0" borderId="8" xfId="1" applyNumberFormat="1" applyFont="1" applyBorder="1"/>
    <xf numFmtId="0" fontId="17" fillId="0" borderId="5" xfId="0" applyFont="1" applyBorder="1"/>
    <xf numFmtId="0" fontId="0" fillId="0" borderId="5" xfId="1" applyNumberFormat="1" applyFont="1" applyBorder="1"/>
    <xf numFmtId="0" fontId="0" fillId="0" borderId="27" xfId="0" applyBorder="1"/>
    <xf numFmtId="0" fontId="22" fillId="0" borderId="27" xfId="0" applyFont="1" applyBorder="1" applyAlignment="1"/>
    <xf numFmtId="0" fontId="22" fillId="0" borderId="28" xfId="0" applyFont="1" applyBorder="1" applyAlignment="1"/>
    <xf numFmtId="0" fontId="22" fillId="0" borderId="29" xfId="0" applyFont="1" applyBorder="1" applyAlignment="1"/>
    <xf numFmtId="1" fontId="15" fillId="11" borderId="2" xfId="0" applyNumberFormat="1" applyFont="1" applyFill="1" applyBorder="1" applyAlignment="1"/>
    <xf numFmtId="1" fontId="15" fillId="11" borderId="16" xfId="0" applyNumberFormat="1" applyFont="1" applyFill="1" applyBorder="1" applyAlignment="1"/>
    <xf numFmtId="1" fontId="15" fillId="11" borderId="14" xfId="0" applyNumberFormat="1" applyFont="1" applyFill="1" applyBorder="1" applyAlignment="1"/>
    <xf numFmtId="1" fontId="15" fillId="11" borderId="17" xfId="0" applyNumberFormat="1" applyFont="1" applyFill="1" applyBorder="1" applyAlignment="1"/>
    <xf numFmtId="0" fontId="1" fillId="0" borderId="15" xfId="0" applyFont="1" applyBorder="1"/>
    <xf numFmtId="0" fontId="0" fillId="0" borderId="15" xfId="1" applyNumberFormat="1" applyFont="1" applyBorder="1"/>
    <xf numFmtId="0" fontId="1" fillId="0" borderId="15" xfId="1" applyNumberFormat="1" applyFont="1" applyBorder="1"/>
    <xf numFmtId="2" fontId="1" fillId="0" borderId="2" xfId="0" applyNumberFormat="1" applyFont="1" applyBorder="1"/>
    <xf numFmtId="2" fontId="0" fillId="0" borderId="18" xfId="0" applyNumberFormat="1" applyBorder="1"/>
    <xf numFmtId="2" fontId="1" fillId="0" borderId="16" xfId="0" applyNumberFormat="1" applyFont="1" applyBorder="1"/>
    <xf numFmtId="2" fontId="1" fillId="0" borderId="13" xfId="0" applyNumberFormat="1" applyFont="1" applyBorder="1"/>
    <xf numFmtId="2" fontId="0" fillId="0" borderId="13" xfId="0" applyNumberFormat="1" applyBorder="1"/>
    <xf numFmtId="2" fontId="0" fillId="0" borderId="19" xfId="0" applyNumberFormat="1" applyBorder="1"/>
    <xf numFmtId="0" fontId="0" fillId="0" borderId="29" xfId="0" applyBorder="1"/>
    <xf numFmtId="0" fontId="12" fillId="0" borderId="22" xfId="0" applyFont="1" applyBorder="1" applyAlignment="1"/>
    <xf numFmtId="0" fontId="1" fillId="0" borderId="8" xfId="0" applyFont="1" applyBorder="1"/>
    <xf numFmtId="2" fontId="0" fillId="0" borderId="8" xfId="1" applyNumberFormat="1" applyFont="1" applyBorder="1"/>
    <xf numFmtId="0" fontId="0" fillId="0" borderId="8" xfId="0" applyFont="1" applyBorder="1"/>
    <xf numFmtId="2" fontId="1" fillId="0" borderId="8" xfId="0" applyNumberFormat="1" applyFont="1" applyBorder="1"/>
    <xf numFmtId="2" fontId="1" fillId="0" borderId="23" xfId="0" applyNumberFormat="1" applyFont="1" applyBorder="1"/>
    <xf numFmtId="0" fontId="12" fillId="0" borderId="24" xfId="0" applyFont="1" applyBorder="1" applyAlignment="1"/>
    <xf numFmtId="2" fontId="1" fillId="0" borderId="25" xfId="0" applyNumberFormat="1" applyFont="1" applyBorder="1"/>
    <xf numFmtId="0" fontId="12" fillId="0" borderId="24" xfId="0" applyFont="1" applyFill="1" applyBorder="1" applyAlignment="1"/>
    <xf numFmtId="0" fontId="12" fillId="0" borderId="26" xfId="0" applyFont="1" applyFill="1" applyBorder="1" applyAlignment="1"/>
    <xf numFmtId="2" fontId="0" fillId="0" borderId="5" xfId="0" applyNumberFormat="1" applyBorder="1"/>
    <xf numFmtId="2" fontId="0" fillId="0" borderId="5" xfId="0" applyNumberFormat="1" applyFill="1" applyBorder="1"/>
    <xf numFmtId="0" fontId="0" fillId="0" borderId="32" xfId="0" applyBorder="1"/>
    <xf numFmtId="0" fontId="0" fillId="0" borderId="8" xfId="0" applyFill="1" applyBorder="1"/>
    <xf numFmtId="0" fontId="12" fillId="0" borderId="26" xfId="0" applyFont="1" applyBorder="1" applyAlignment="1"/>
    <xf numFmtId="2" fontId="1" fillId="0" borderId="5" xfId="0" applyNumberFormat="1" applyFont="1" applyBorder="1"/>
    <xf numFmtId="2" fontId="1" fillId="0" borderId="32" xfId="0" applyNumberFormat="1" applyFont="1" applyBorder="1"/>
    <xf numFmtId="0" fontId="7" fillId="4" borderId="1" xfId="0" applyFont="1" applyFill="1" applyBorder="1" applyAlignment="1">
      <alignment horizontal="left" vertical="top"/>
    </xf>
    <xf numFmtId="0" fontId="7" fillId="4" borderId="7" xfId="0" applyFont="1" applyFill="1" applyBorder="1" applyAlignment="1">
      <alignment horizontal="left" vertical="top"/>
    </xf>
    <xf numFmtId="0" fontId="7" fillId="4" borderId="3" xfId="0" applyFont="1" applyFill="1" applyBorder="1" applyAlignment="1">
      <alignment horizontal="left" vertical="top"/>
    </xf>
    <xf numFmtId="0" fontId="7" fillId="4" borderId="14" xfId="0" applyFont="1" applyFill="1" applyBorder="1" applyAlignment="1">
      <alignment horizontal="left" vertical="top"/>
    </xf>
    <xf numFmtId="0" fontId="7" fillId="4" borderId="2" xfId="0" applyFont="1" applyFill="1" applyBorder="1" applyAlignment="1">
      <alignment horizontal="left" vertical="top"/>
    </xf>
    <xf numFmtId="0" fontId="7" fillId="4" borderId="16" xfId="0" applyFont="1" applyFill="1" applyBorder="1" applyAlignment="1">
      <alignment horizontal="left" vertical="top"/>
    </xf>
    <xf numFmtId="0" fontId="3" fillId="0" borderId="8"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7" fillId="4" borderId="1" xfId="0" applyFont="1" applyFill="1" applyBorder="1" applyAlignment="1">
      <alignment horizontal="center" vertical="top"/>
    </xf>
    <xf numFmtId="0" fontId="7" fillId="4" borderId="7" xfId="0" applyFont="1" applyFill="1" applyBorder="1" applyAlignment="1">
      <alignment horizontal="center" vertical="top"/>
    </xf>
    <xf numFmtId="0" fontId="7" fillId="4" borderId="3" xfId="0" applyFont="1" applyFill="1" applyBorder="1" applyAlignment="1">
      <alignment horizontal="center" vertical="top"/>
    </xf>
    <xf numFmtId="0" fontId="7" fillId="4" borderId="1"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3" xfId="0" applyFont="1" applyFill="1" applyBorder="1" applyAlignment="1">
      <alignment horizontal="left" vertical="top"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2" fillId="12" borderId="0" xfId="0" applyFont="1" applyFill="1" applyAlignment="1">
      <alignment horizontal="center"/>
    </xf>
    <xf numFmtId="0" fontId="2" fillId="24" borderId="0" xfId="0" applyFont="1" applyFill="1" applyAlignment="1">
      <alignment horizontal="center"/>
    </xf>
    <xf numFmtId="0" fontId="14" fillId="14" borderId="0" xfId="0" applyFont="1" applyFill="1" applyAlignment="1">
      <alignment horizontal="center" vertical="center"/>
    </xf>
    <xf numFmtId="0" fontId="16" fillId="21" borderId="0" xfId="0" applyFont="1" applyFill="1" applyAlignment="1">
      <alignment horizontal="center"/>
    </xf>
    <xf numFmtId="0" fontId="16" fillId="20" borderId="0" xfId="0" applyFont="1" applyFill="1" applyAlignment="1">
      <alignment horizontal="center"/>
    </xf>
    <xf numFmtId="0" fontId="16" fillId="19" borderId="0" xfId="0" applyFont="1" applyFill="1" applyAlignment="1">
      <alignment horizontal="center"/>
    </xf>
    <xf numFmtId="0" fontId="14" fillId="32" borderId="0" xfId="0" applyFont="1" applyFill="1" applyAlignment="1">
      <alignment horizontal="center"/>
    </xf>
    <xf numFmtId="0" fontId="14" fillId="33" borderId="0" xfId="0" applyFont="1" applyFill="1" applyBorder="1" applyAlignment="1">
      <alignment horizontal="center"/>
    </xf>
    <xf numFmtId="0" fontId="19" fillId="34" borderId="0" xfId="0" applyFont="1" applyFill="1" applyAlignment="1">
      <alignment horizontal="center" wrapText="1"/>
    </xf>
    <xf numFmtId="0" fontId="16" fillId="3" borderId="0" xfId="0" applyFont="1" applyFill="1" applyAlignment="1">
      <alignment horizontal="center"/>
    </xf>
    <xf numFmtId="0" fontId="16" fillId="13" borderId="0" xfId="0" applyFont="1" applyFill="1" applyAlignment="1">
      <alignment horizontal="center" vertical="center"/>
    </xf>
    <xf numFmtId="0" fontId="16" fillId="2" borderId="0" xfId="0" applyFont="1" applyFill="1" applyAlignment="1">
      <alignment horizontal="center"/>
    </xf>
    <xf numFmtId="0" fontId="16" fillId="27" borderId="0" xfId="0" applyFont="1" applyFill="1" applyAlignment="1">
      <alignment horizontal="center"/>
    </xf>
    <xf numFmtId="0" fontId="16" fillId="30" borderId="0" xfId="0" applyFont="1" applyFill="1" applyAlignment="1">
      <alignment horizontal="center"/>
    </xf>
    <xf numFmtId="0" fontId="16" fillId="24" borderId="0" xfId="0" applyFont="1" applyFill="1" applyAlignment="1">
      <alignment horizontal="center"/>
    </xf>
    <xf numFmtId="0" fontId="16" fillId="25" borderId="0" xfId="0" applyFont="1" applyFill="1" applyAlignment="1">
      <alignment horizontal="center" vertical="center"/>
    </xf>
    <xf numFmtId="0" fontId="16" fillId="26" borderId="0" xfId="0" applyFont="1" applyFill="1" applyAlignment="1">
      <alignment horizontal="center"/>
    </xf>
    <xf numFmtId="0" fontId="16" fillId="4" borderId="0" xfId="0" applyFont="1" applyFill="1" applyAlignment="1">
      <alignment horizontal="center"/>
    </xf>
    <xf numFmtId="0" fontId="16" fillId="29" borderId="0" xfId="0" applyFont="1" applyFill="1" applyAlignment="1">
      <alignment horizontal="center"/>
    </xf>
    <xf numFmtId="0" fontId="16" fillId="28" borderId="0" xfId="0" applyFont="1" applyFill="1" applyAlignment="1">
      <alignment horizontal="center"/>
    </xf>
    <xf numFmtId="0" fontId="16" fillId="23" borderId="0" xfId="0" applyFont="1" applyFill="1" applyAlignment="1">
      <alignment horizontal="center"/>
    </xf>
    <xf numFmtId="0" fontId="16" fillId="22" borderId="0" xfId="0" applyFont="1" applyFill="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16" xfId="0" applyFont="1" applyBorder="1" applyAlignment="1">
      <alignment horizontal="center"/>
    </xf>
    <xf numFmtId="0" fontId="1" fillId="0" borderId="13" xfId="0" applyFont="1" applyBorder="1" applyAlignment="1">
      <alignment horizontal="center"/>
    </xf>
    <xf numFmtId="0" fontId="20" fillId="38" borderId="0" xfId="0" applyFont="1" applyFill="1" applyBorder="1" applyAlignment="1">
      <alignment horizontal="left"/>
    </xf>
  </cellXfs>
  <cellStyles count="3">
    <cellStyle name="Normal" xfId="0" builtinId="0"/>
    <cellStyle name="Normal 2" xfId="2"/>
    <cellStyle name="Porcentual" xfId="1" builtinId="5"/>
  </cellStyles>
  <dxfs count="0"/>
  <tableStyles count="0" defaultTableStyle="TableStyleMedium9" defaultPivotStyle="PivotStyleLight16"/>
  <colors>
    <mruColors>
      <color rgb="FF00AEEF"/>
      <color rgb="FFF9A01B"/>
      <color rgb="FFF99F1B"/>
      <color rgb="FF2C3581"/>
      <color rgb="FFF26833"/>
      <color rgb="FF0C71B6"/>
      <color rgb="FFF91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radu/Desktop/CR_Docs/Projekte/EU%20Projekte/EDP/EDP%201/Landscaping%202017/Landscaping%20scoring%202016%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room-x.capgemini.com/sites/odip/Shared%20Documents/B.%20Operational%20Documentation/Service%202/WP1%20Landscaping%20and%20peer%20learning/Task%201%20-%20Landscaping/2017/04%20Excel%20scoring/Landscaping%20scoring%202017%20-%20FILLE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room-x.capgemini.com/sites/odip/Shared%20Documents/B.%20Operational%20Documentation/Service%202/WP1%20Landscaping%20and%20peer%20learning/Task%201%20-%20Landscaping/2017/Landscaping%20scoring%202017%20-%20FILLED.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coring"/>
      <sheetName val="Questionnaire"/>
      <sheetName val="Overview country fiche"/>
      <sheetName val="Overview country fiche 2015"/>
    </sheetNames>
    <sheetDataSet>
      <sheetData sheetId="0">
        <row r="5">
          <cell r="D5" t="str">
            <v>Yes</v>
          </cell>
        </row>
        <row r="75">
          <cell r="D75" t="str">
            <v>&lt;0.014% of inhabitants</v>
          </cell>
        </row>
        <row r="76">
          <cell r="D76" t="str">
            <v>&gt;0.015% of inhabitants</v>
          </cell>
        </row>
        <row r="77">
          <cell r="D77" t="str">
            <v>&gt;0.02% of inhabitants</v>
          </cell>
        </row>
        <row r="78">
          <cell r="D78" t="str">
            <v>&gt;0.025% of inhabitants</v>
          </cell>
        </row>
        <row r="79">
          <cell r="D79" t="str">
            <v>&gt;0.03% of inhabitants</v>
          </cell>
        </row>
        <row r="80">
          <cell r="D80" t="str">
            <v>&gt;0.035% of inhabitants</v>
          </cell>
        </row>
        <row r="81">
          <cell r="D81" t="str">
            <v>&gt;0.04% of inhabitants</v>
          </cell>
        </row>
        <row r="82">
          <cell r="D82" t="str">
            <v>&gt;0.045% of inhabitants</v>
          </cell>
        </row>
        <row r="83">
          <cell r="D83" t="str">
            <v>&gt;0.05% of inhabitants</v>
          </cell>
        </row>
        <row r="84">
          <cell r="D84" t="str">
            <v>I don't know</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coring"/>
      <sheetName val="Questionnaire"/>
      <sheetName val="Overview country factsheet 2017"/>
      <sheetName val="Overview country factsheet 2016"/>
      <sheetName val="Overview country factsheet 2015"/>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coring"/>
      <sheetName val="Questionnaire"/>
      <sheetName val="Overview country factsheet 2017"/>
      <sheetName val="Overview country factsheet 2016"/>
      <sheetName val="Overview country factsheet 2015"/>
    </sheetNames>
    <sheetDataSet>
      <sheetData sheetId="0">
        <row r="29">
          <cell r="J29" t="str">
            <v>Daily</v>
          </cell>
        </row>
      </sheetData>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EC">
      <a:dk1>
        <a:srgbClr val="2C3481"/>
      </a:dk1>
      <a:lt1>
        <a:srgbClr val="FFFFFF"/>
      </a:lt1>
      <a:dk2>
        <a:srgbClr val="6A1A41"/>
      </a:dk2>
      <a:lt2>
        <a:srgbClr val="FFFFFF"/>
      </a:lt2>
      <a:accent1>
        <a:srgbClr val="2C3581"/>
      </a:accent1>
      <a:accent2>
        <a:srgbClr val="0C71B6"/>
      </a:accent2>
      <a:accent3>
        <a:srgbClr val="00AEEF"/>
      </a:accent3>
      <a:accent4>
        <a:srgbClr val="F9A01B"/>
      </a:accent4>
      <a:accent5>
        <a:srgbClr val="F26829"/>
      </a:accent5>
      <a:accent6>
        <a:srgbClr val="B10034"/>
      </a:accent6>
      <a:hlink>
        <a:srgbClr val="6A1A41"/>
      </a:hlink>
      <a:folHlink>
        <a:srgbClr val="BED60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o1@bmi.bund.de" TargetMode="External"/><Relationship Id="rId13" Type="http://schemas.openxmlformats.org/officeDocument/2006/relationships/hyperlink" Target="mailto:filip.manevski@mioa.gov.mk" TargetMode="External"/><Relationship Id="rId3" Type="http://schemas.openxmlformats.org/officeDocument/2006/relationships/hyperlink" Target="mailto:dmichail@hotmail.com" TargetMode="External"/><Relationship Id="rId7" Type="http://schemas.openxmlformats.org/officeDocument/2006/relationships/hyperlink" Target="mailto:andre.lapa@ama.pt" TargetMode="External"/><Relationship Id="rId12" Type="http://schemas.openxmlformats.org/officeDocument/2006/relationships/hyperlink" Target="mailto:cani.lirdi@gmail.com" TargetMode="External"/><Relationship Id="rId17" Type="http://schemas.openxmlformats.org/officeDocument/2006/relationships/comments" Target="../comments1.xml"/><Relationship Id="rId2" Type="http://schemas.openxmlformats.org/officeDocument/2006/relationships/hyperlink" Target="mailto:hayo.schreijer@koop.overheid.nl" TargetMode="External"/><Relationship Id="rId16" Type="http://schemas.openxmlformats.org/officeDocument/2006/relationships/vmlDrawing" Target="../drawings/vmlDrawing1.vml"/><Relationship Id="rId1" Type="http://schemas.openxmlformats.org/officeDocument/2006/relationships/hyperlink" Target="mailto:aleida.alcaide@seap.minhap.es;slsoriano@minetad.es;JoseIgnacio.Sanchez@red.es" TargetMode="External"/><Relationship Id="rId6" Type="http://schemas.openxmlformats.org/officeDocument/2006/relationships/hyperlink" Target="mailto:Francis.kaell@sip.etat.lu" TargetMode="External"/><Relationship Id="rId11" Type="http://schemas.openxmlformats.org/officeDocument/2006/relationships/hyperlink" Target="mailto:ayolovski@e-gov.bg" TargetMode="External"/><Relationship Id="rId5" Type="http://schemas.openxmlformats.org/officeDocument/2006/relationships/hyperlink" Target="mailto:dominik.sybilski@mc.gov.pl" TargetMode="External"/><Relationship Id="rId15" Type="http://schemas.openxmlformats.org/officeDocument/2006/relationships/printerSettings" Target="../printerSettings/printerSettings2.bin"/><Relationship Id="rId10" Type="http://schemas.openxmlformats.org/officeDocument/2006/relationships/hyperlink" Target="mailto:goran.kucera@mpr.gov.ba" TargetMode="External"/><Relationship Id="rId4" Type="http://schemas.openxmlformats.org/officeDocument/2006/relationships/hyperlink" Target="mailto:gabor.csiszerg@nfm.gov.hu" TargetMode="External"/><Relationship Id="rId9" Type="http://schemas.openxmlformats.org/officeDocument/2006/relationships/hyperlink" Target="mailto:Romain.tales@modernisation.gouv.fr" TargetMode="External"/><Relationship Id="rId14" Type="http://schemas.openxmlformats.org/officeDocument/2006/relationships/hyperlink" Target="mailto:Juan-pablo.lovato@bar.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Q281"/>
  <sheetViews>
    <sheetView showGridLines="0" tabSelected="1" zoomScale="70" zoomScaleNormal="70" workbookViewId="0">
      <selection activeCell="B28" sqref="B28:B33"/>
    </sheetView>
  </sheetViews>
  <sheetFormatPr baseColWidth="10" defaultColWidth="9.140625" defaultRowHeight="15"/>
  <cols>
    <col min="1" max="1" width="3" style="1" bestFit="1" customWidth="1"/>
    <col min="2" max="2" width="137.140625" bestFit="1" customWidth="1"/>
    <col min="3" max="3" width="10.7109375" bestFit="1" customWidth="1"/>
    <col min="4" max="4" width="21" customWidth="1"/>
    <col min="5" max="5" width="10.5703125" bestFit="1" customWidth="1"/>
    <col min="6" max="6" width="23.140625" customWidth="1"/>
    <col min="7" max="7" width="6.5703125" customWidth="1"/>
    <col min="8" max="8" width="23.42578125" customWidth="1"/>
    <col min="9" max="9" width="5" customWidth="1"/>
    <col min="10" max="10" width="23.140625" customWidth="1"/>
    <col min="12" max="12" width="13" customWidth="1"/>
  </cols>
  <sheetData>
    <row r="1" spans="1:17" s="1" customFormat="1">
      <c r="C1" s="2" t="s">
        <v>0</v>
      </c>
      <c r="D1" s="2" t="s">
        <v>1</v>
      </c>
      <c r="E1" s="2" t="s">
        <v>2</v>
      </c>
      <c r="F1" s="2"/>
      <c r="G1" s="2" t="s">
        <v>403</v>
      </c>
      <c r="I1"/>
      <c r="J1" s="2" t="s">
        <v>404</v>
      </c>
      <c r="K1"/>
    </row>
    <row r="2" spans="1:17" s="82" customFormat="1" ht="19.5">
      <c r="B2" s="81" t="s">
        <v>106</v>
      </c>
      <c r="C2" s="81">
        <f>SUM(C3,C107,C169,C207,C211,C217,C264,C280)</f>
        <v>89</v>
      </c>
      <c r="D2" s="81"/>
      <c r="E2" s="83">
        <f>SUM(E3,E107,E169,E207,E211,E217,E264,E280)</f>
        <v>1250</v>
      </c>
      <c r="F2" s="83"/>
      <c r="G2" s="83">
        <f>SUM(G3,G107,G169,G207,G211,G217,G264,G280)</f>
        <v>90</v>
      </c>
      <c r="H2" s="83"/>
      <c r="I2" s="83"/>
      <c r="J2" s="83"/>
      <c r="K2" s="83">
        <f>SUM(K3,K107,K169,K207,K211,K217,K264,K280)</f>
        <v>160</v>
      </c>
    </row>
    <row r="3" spans="1:17" ht="18.75">
      <c r="B3" s="3" t="s">
        <v>3</v>
      </c>
      <c r="C3" s="4">
        <f>SUM(C4,C62,C84)</f>
        <v>28</v>
      </c>
      <c r="D3" s="3"/>
      <c r="E3" s="3">
        <f>E4+E62+E84</f>
        <v>500</v>
      </c>
      <c r="F3" s="3"/>
      <c r="G3" s="3">
        <f>SUM(G4,G62,G84)</f>
        <v>30</v>
      </c>
      <c r="H3" s="3"/>
      <c r="I3" s="3"/>
      <c r="J3" s="3"/>
      <c r="K3" s="3">
        <f>SUM(K4,K62,K84)</f>
        <v>90</v>
      </c>
      <c r="L3" s="82"/>
      <c r="Q3" s="1"/>
    </row>
    <row r="4" spans="1:17" ht="16.5" thickBot="1">
      <c r="B4" s="5" t="s">
        <v>4</v>
      </c>
      <c r="C4" s="6">
        <v>17</v>
      </c>
      <c r="D4" s="7"/>
      <c r="E4" s="7">
        <f>SUM(E5,E7,E9,E12,E14,E16,E19,E22,E28,E35,E38,E40,E43,E46,E50,E52,E57)</f>
        <v>300</v>
      </c>
      <c r="F4" s="7"/>
      <c r="G4" s="7">
        <f>SUM(G5,G7,G9,G12,G14,G16,G19,G22,G28,G35,G38,G40,G43,G46,G50,G52,G57-E50,G59)</f>
        <v>30</v>
      </c>
      <c r="H4" s="7"/>
      <c r="I4" s="7"/>
      <c r="J4" s="7"/>
      <c r="K4" s="7">
        <f>SUM(K5,K7,K9,K12,K14,K16,K19,K23,K28-E28,K35,K38,K40,K43,K46,K50,K52,K57-G59-E19-E9)</f>
        <v>70</v>
      </c>
      <c r="L4" s="82"/>
      <c r="Q4" s="82"/>
    </row>
    <row r="5" spans="1:17">
      <c r="A5" s="8">
        <v>1</v>
      </c>
      <c r="B5" s="350" t="s">
        <v>5</v>
      </c>
      <c r="C5" s="1"/>
      <c r="D5" s="9" t="s">
        <v>6</v>
      </c>
      <c r="E5" s="10">
        <v>20</v>
      </c>
      <c r="F5" s="10"/>
      <c r="G5" s="10"/>
      <c r="H5" s="10"/>
      <c r="I5" s="10"/>
      <c r="J5" s="10"/>
      <c r="K5" s="10"/>
      <c r="L5" s="82"/>
    </row>
    <row r="6" spans="1:17" ht="15.75" thickBot="1">
      <c r="A6" s="11"/>
      <c r="B6" s="351"/>
      <c r="C6" s="12"/>
      <c r="D6" s="13" t="s">
        <v>7</v>
      </c>
      <c r="E6" s="14">
        <v>0</v>
      </c>
      <c r="F6" s="14"/>
      <c r="G6" s="14"/>
      <c r="H6" s="14"/>
      <c r="I6" s="14"/>
      <c r="J6" s="14"/>
      <c r="K6" s="14"/>
      <c r="L6" s="82"/>
    </row>
    <row r="7" spans="1:17">
      <c r="A7" s="8">
        <v>2</v>
      </c>
      <c r="B7" s="349" t="s">
        <v>8</v>
      </c>
      <c r="C7" s="1"/>
      <c r="D7" s="9" t="s">
        <v>6</v>
      </c>
      <c r="E7" s="10">
        <v>20</v>
      </c>
      <c r="F7" s="10"/>
      <c r="G7" s="10"/>
      <c r="H7" s="10"/>
      <c r="I7" s="10"/>
      <c r="J7" s="10"/>
      <c r="K7" s="10"/>
      <c r="L7" s="82"/>
    </row>
    <row r="8" spans="1:17" ht="15.75" thickBot="1">
      <c r="A8" s="11"/>
      <c r="B8" s="350"/>
      <c r="C8" s="16"/>
      <c r="D8" s="9" t="s">
        <v>7</v>
      </c>
      <c r="E8" s="65">
        <v>0</v>
      </c>
      <c r="F8" s="65"/>
      <c r="G8" s="65"/>
      <c r="H8" s="65"/>
      <c r="I8" s="65"/>
      <c r="J8" s="65"/>
      <c r="K8" s="65"/>
      <c r="L8" s="82"/>
    </row>
    <row r="9" spans="1:17">
      <c r="A9" s="343">
        <v>3</v>
      </c>
      <c r="B9" s="352" t="s">
        <v>9</v>
      </c>
      <c r="C9" s="19"/>
      <c r="D9" s="20" t="s">
        <v>6</v>
      </c>
      <c r="E9" s="20">
        <v>10</v>
      </c>
      <c r="F9" s="20"/>
      <c r="G9" s="20"/>
      <c r="H9" s="20"/>
      <c r="I9" s="20"/>
      <c r="J9" s="20" t="s">
        <v>623</v>
      </c>
      <c r="K9" s="20">
        <v>10</v>
      </c>
      <c r="L9" s="82"/>
    </row>
    <row r="10" spans="1:17">
      <c r="A10" s="344"/>
      <c r="B10" s="353"/>
      <c r="C10" s="16"/>
      <c r="D10" s="9" t="s">
        <v>7</v>
      </c>
      <c r="E10" s="9">
        <v>0</v>
      </c>
      <c r="F10" s="9"/>
      <c r="G10" s="9"/>
      <c r="H10" s="9"/>
      <c r="I10" s="9"/>
      <c r="J10" s="9" t="s">
        <v>624</v>
      </c>
      <c r="K10" s="9">
        <v>5</v>
      </c>
      <c r="L10" s="82"/>
    </row>
    <row r="11" spans="1:17" s="163" customFormat="1" ht="15.75" thickBot="1">
      <c r="A11" s="345"/>
      <c r="B11" s="186"/>
      <c r="C11" s="12"/>
      <c r="D11" s="13"/>
      <c r="E11" s="13"/>
      <c r="F11" s="13"/>
      <c r="G11" s="13"/>
      <c r="H11" s="13"/>
      <c r="I11" s="13"/>
      <c r="J11" s="13" t="s">
        <v>625</v>
      </c>
      <c r="K11" s="13">
        <v>0</v>
      </c>
      <c r="L11" s="82"/>
    </row>
    <row r="12" spans="1:17">
      <c r="A12" s="15">
        <v>4</v>
      </c>
      <c r="B12" s="350" t="s">
        <v>435</v>
      </c>
      <c r="C12" s="16"/>
      <c r="D12" s="9" t="s">
        <v>6</v>
      </c>
      <c r="G12" s="9">
        <v>10</v>
      </c>
      <c r="H12" s="9"/>
      <c r="I12" s="9"/>
      <c r="J12" s="9"/>
      <c r="K12" s="9"/>
      <c r="L12" s="82"/>
    </row>
    <row r="13" spans="1:17" ht="15.75" thickBot="1">
      <c r="A13" s="17"/>
      <c r="B13" s="351"/>
      <c r="C13" s="12"/>
      <c r="D13" s="13" t="s">
        <v>7</v>
      </c>
      <c r="E13" s="80"/>
      <c r="F13" s="80"/>
      <c r="G13" s="13">
        <v>0</v>
      </c>
      <c r="H13" s="13"/>
      <c r="I13" s="13"/>
      <c r="J13" s="13"/>
      <c r="K13" s="13"/>
      <c r="L13" s="82"/>
    </row>
    <row r="14" spans="1:17">
      <c r="A14" s="8">
        <v>5</v>
      </c>
      <c r="B14" s="349" t="s">
        <v>10</v>
      </c>
      <c r="C14" s="1"/>
      <c r="D14" s="9" t="s">
        <v>6</v>
      </c>
      <c r="E14" s="9">
        <v>30</v>
      </c>
      <c r="F14" s="9"/>
      <c r="G14" s="9"/>
      <c r="H14" s="9"/>
      <c r="I14" s="9"/>
      <c r="J14" s="9"/>
      <c r="K14" s="9"/>
      <c r="L14" s="82"/>
    </row>
    <row r="15" spans="1:17" ht="15.75" thickBot="1">
      <c r="A15" s="11"/>
      <c r="B15" s="350"/>
      <c r="C15" s="16"/>
      <c r="D15" s="9" t="s">
        <v>7</v>
      </c>
      <c r="E15" s="9">
        <v>0</v>
      </c>
      <c r="F15" s="9"/>
      <c r="G15" s="9"/>
      <c r="H15" s="9"/>
      <c r="I15" s="9"/>
      <c r="J15" s="9"/>
      <c r="K15" s="9"/>
      <c r="L15" s="82"/>
    </row>
    <row r="16" spans="1:17">
      <c r="A16" s="8">
        <v>6</v>
      </c>
      <c r="B16" s="349" t="s">
        <v>11</v>
      </c>
      <c r="C16" s="19"/>
      <c r="D16" s="20" t="s">
        <v>6</v>
      </c>
      <c r="E16" s="20">
        <v>20</v>
      </c>
      <c r="F16" s="20"/>
      <c r="G16" s="20"/>
      <c r="H16" s="20"/>
      <c r="I16" s="20"/>
      <c r="J16" s="20"/>
      <c r="K16" s="20"/>
      <c r="L16" s="82"/>
    </row>
    <row r="17" spans="1:12">
      <c r="A17" s="18"/>
      <c r="B17" s="350"/>
      <c r="C17" s="16"/>
      <c r="D17" s="9" t="s">
        <v>7</v>
      </c>
      <c r="E17" s="9">
        <v>0</v>
      </c>
      <c r="F17" s="9"/>
      <c r="G17" s="9"/>
      <c r="H17" s="9"/>
      <c r="I17" s="9"/>
      <c r="J17" s="9"/>
      <c r="K17" s="9"/>
      <c r="L17" s="82"/>
    </row>
    <row r="18" spans="1:12" s="163" customFormat="1" ht="15.75" thickBot="1">
      <c r="A18" s="11"/>
      <c r="B18" s="351"/>
      <c r="C18" s="12"/>
      <c r="D18" s="13" t="s">
        <v>600</v>
      </c>
      <c r="E18" s="13">
        <v>20</v>
      </c>
      <c r="F18" s="13"/>
      <c r="G18" s="13"/>
      <c r="H18" s="13"/>
      <c r="I18" s="13"/>
      <c r="J18" s="13"/>
      <c r="K18" s="13"/>
      <c r="L18" s="82"/>
    </row>
    <row r="19" spans="1:12">
      <c r="A19" s="8">
        <v>7</v>
      </c>
      <c r="B19" s="353" t="s">
        <v>12</v>
      </c>
      <c r="C19" s="1"/>
      <c r="D19" s="9" t="s">
        <v>6</v>
      </c>
      <c r="E19" s="9">
        <v>20</v>
      </c>
      <c r="F19" s="9"/>
      <c r="G19" s="9"/>
      <c r="H19" s="9"/>
      <c r="I19" s="9"/>
      <c r="J19" s="9" t="s">
        <v>6</v>
      </c>
      <c r="K19" s="9">
        <v>20</v>
      </c>
      <c r="L19" s="82"/>
    </row>
    <row r="20" spans="1:12">
      <c r="A20" s="18"/>
      <c r="B20" s="353"/>
      <c r="C20" s="16"/>
      <c r="D20" s="9" t="s">
        <v>7</v>
      </c>
      <c r="E20" s="9">
        <v>0</v>
      </c>
      <c r="F20" s="9"/>
      <c r="G20" s="9"/>
      <c r="H20" s="9"/>
      <c r="I20" s="9"/>
      <c r="J20" s="9" t="s">
        <v>603</v>
      </c>
      <c r="K20" s="9">
        <v>10</v>
      </c>
      <c r="L20" s="82"/>
    </row>
    <row r="21" spans="1:12" ht="15.75" thickBot="1">
      <c r="A21" s="11"/>
      <c r="B21" s="354"/>
      <c r="C21" s="12"/>
      <c r="D21" s="13" t="s">
        <v>13</v>
      </c>
      <c r="E21" s="13">
        <v>0</v>
      </c>
      <c r="F21" s="13"/>
      <c r="G21" s="13"/>
      <c r="H21" s="13"/>
      <c r="I21" s="13"/>
      <c r="J21" s="13" t="s">
        <v>7</v>
      </c>
      <c r="K21" s="13">
        <v>0</v>
      </c>
      <c r="L21" s="82"/>
    </row>
    <row r="22" spans="1:12">
      <c r="A22" s="8">
        <v>8</v>
      </c>
      <c r="B22" s="349" t="s">
        <v>405</v>
      </c>
      <c r="C22" s="1"/>
      <c r="D22" s="148">
        <v>1</v>
      </c>
      <c r="E22" s="35"/>
      <c r="F22" s="9"/>
      <c r="G22" s="9"/>
      <c r="H22" s="9"/>
      <c r="I22" s="9"/>
      <c r="J22" s="148"/>
      <c r="K22" s="9">
        <v>40</v>
      </c>
      <c r="L22" s="82"/>
    </row>
    <row r="23" spans="1:12">
      <c r="A23" s="18"/>
      <c r="B23" s="350"/>
      <c r="C23" s="1"/>
      <c r="D23" s="9" t="s">
        <v>406</v>
      </c>
      <c r="F23" s="9"/>
      <c r="G23" s="9"/>
      <c r="H23" s="9"/>
      <c r="I23" s="9"/>
      <c r="J23" s="9"/>
      <c r="K23" s="9">
        <v>50</v>
      </c>
      <c r="L23" s="82"/>
    </row>
    <row r="24" spans="1:12">
      <c r="A24" s="18"/>
      <c r="B24" s="350"/>
      <c r="C24" s="1"/>
      <c r="D24" s="9" t="s">
        <v>407</v>
      </c>
      <c r="F24" s="9"/>
      <c r="G24" s="9"/>
      <c r="H24" s="9"/>
      <c r="I24" s="9"/>
      <c r="J24" s="9"/>
      <c r="K24" s="9">
        <v>30</v>
      </c>
      <c r="L24" s="82"/>
    </row>
    <row r="25" spans="1:12">
      <c r="A25" s="18"/>
      <c r="B25" s="350"/>
      <c r="C25" s="16"/>
      <c r="D25" s="9" t="s">
        <v>408</v>
      </c>
      <c r="F25" s="9"/>
      <c r="G25" s="9"/>
      <c r="H25" s="9"/>
      <c r="I25" s="9"/>
      <c r="J25" s="9"/>
      <c r="K25" s="9">
        <v>20</v>
      </c>
      <c r="L25" s="82"/>
    </row>
    <row r="26" spans="1:12">
      <c r="A26" s="18"/>
      <c r="B26" s="350"/>
      <c r="C26" s="16"/>
      <c r="D26" s="9" t="s">
        <v>409</v>
      </c>
      <c r="F26" s="9"/>
      <c r="G26" s="9"/>
      <c r="H26" s="9"/>
      <c r="I26" s="9"/>
      <c r="J26" s="9"/>
      <c r="K26" s="9">
        <v>10</v>
      </c>
      <c r="L26" s="82"/>
    </row>
    <row r="27" spans="1:12" ht="15.75" thickBot="1">
      <c r="A27" s="18"/>
      <c r="B27" s="351"/>
      <c r="C27" s="12"/>
      <c r="D27" s="13" t="s">
        <v>410</v>
      </c>
      <c r="E27" s="80"/>
      <c r="F27" s="13"/>
      <c r="G27" s="13"/>
      <c r="H27" s="13"/>
      <c r="I27" s="13"/>
      <c r="J27" s="13"/>
      <c r="K27" s="13">
        <v>0</v>
      </c>
      <c r="L27" s="82"/>
    </row>
    <row r="28" spans="1:12">
      <c r="A28" s="334">
        <v>9</v>
      </c>
      <c r="B28" s="352" t="s">
        <v>411</v>
      </c>
      <c r="C28" s="1"/>
      <c r="D28" s="9" t="s">
        <v>14</v>
      </c>
      <c r="E28" s="9">
        <v>50</v>
      </c>
      <c r="F28" s="9"/>
      <c r="G28" s="9"/>
      <c r="H28" s="9"/>
      <c r="I28" s="9"/>
      <c r="J28" s="9" t="s">
        <v>14</v>
      </c>
      <c r="K28" s="9">
        <v>50</v>
      </c>
      <c r="L28" s="82"/>
    </row>
    <row r="29" spans="1:12">
      <c r="A29" s="335"/>
      <c r="B29" s="353"/>
      <c r="C29" s="1"/>
      <c r="D29" s="9" t="s">
        <v>15</v>
      </c>
      <c r="E29" s="9">
        <v>30</v>
      </c>
      <c r="F29" s="9"/>
      <c r="G29" s="9"/>
      <c r="H29" s="9"/>
      <c r="I29" s="9"/>
      <c r="J29" s="9" t="s">
        <v>15</v>
      </c>
      <c r="K29" s="9">
        <v>30</v>
      </c>
      <c r="L29" s="82"/>
    </row>
    <row r="30" spans="1:12">
      <c r="A30" s="335"/>
      <c r="B30" s="353"/>
      <c r="C30" s="1"/>
      <c r="D30" s="9" t="s">
        <v>16</v>
      </c>
      <c r="E30" s="9">
        <v>15</v>
      </c>
      <c r="F30" s="9"/>
      <c r="G30" s="9"/>
      <c r="H30" s="9"/>
      <c r="I30" s="9"/>
      <c r="J30" s="9" t="s">
        <v>16</v>
      </c>
      <c r="K30" s="9">
        <v>15</v>
      </c>
      <c r="L30" s="82"/>
    </row>
    <row r="31" spans="1:12">
      <c r="A31" s="335"/>
      <c r="B31" s="353"/>
      <c r="C31" s="16"/>
      <c r="D31" s="9" t="s">
        <v>17</v>
      </c>
      <c r="E31" s="9">
        <v>0</v>
      </c>
      <c r="F31" s="9"/>
      <c r="G31" s="9"/>
      <c r="H31" s="9"/>
      <c r="I31" s="9"/>
      <c r="J31" s="9" t="s">
        <v>17</v>
      </c>
      <c r="K31" s="9">
        <v>0</v>
      </c>
      <c r="L31" s="82"/>
    </row>
    <row r="32" spans="1:12">
      <c r="A32" s="335"/>
      <c r="B32" s="353"/>
      <c r="C32" s="16"/>
      <c r="D32" s="9" t="s">
        <v>18</v>
      </c>
      <c r="E32" s="9">
        <v>0</v>
      </c>
      <c r="F32" s="9"/>
      <c r="G32" s="9"/>
      <c r="H32" s="9"/>
      <c r="I32" s="9"/>
      <c r="J32" s="9" t="s">
        <v>18</v>
      </c>
      <c r="K32" s="9">
        <v>0</v>
      </c>
      <c r="L32" s="82"/>
    </row>
    <row r="33" spans="1:12">
      <c r="A33" s="335"/>
      <c r="B33" s="353"/>
      <c r="C33" s="16"/>
      <c r="D33" s="9" t="s">
        <v>13</v>
      </c>
      <c r="E33" s="9">
        <v>0</v>
      </c>
      <c r="F33" s="9"/>
      <c r="G33" s="9"/>
      <c r="H33" s="9"/>
      <c r="I33" s="9"/>
      <c r="J33" s="9" t="s">
        <v>13</v>
      </c>
      <c r="K33" s="9">
        <v>0</v>
      </c>
      <c r="L33" s="82"/>
    </row>
    <row r="34" spans="1:12" s="163" customFormat="1" ht="15.75" thickBot="1">
      <c r="A34" s="336"/>
      <c r="B34" s="157"/>
      <c r="C34" s="12"/>
      <c r="D34" s="80"/>
      <c r="E34" s="80"/>
      <c r="F34" s="13"/>
      <c r="G34" s="13"/>
      <c r="H34" s="13"/>
      <c r="I34" s="13"/>
      <c r="J34" s="13" t="s">
        <v>512</v>
      </c>
      <c r="K34" s="13">
        <v>50</v>
      </c>
      <c r="L34" s="82"/>
    </row>
    <row r="35" spans="1:12">
      <c r="A35" s="8">
        <v>10</v>
      </c>
      <c r="B35" s="350" t="s">
        <v>412</v>
      </c>
      <c r="C35" s="26"/>
      <c r="D35" s="9" t="s">
        <v>6</v>
      </c>
      <c r="E35" s="9">
        <v>20</v>
      </c>
      <c r="F35" s="9"/>
      <c r="G35" s="9"/>
      <c r="H35" s="9"/>
      <c r="I35" s="9"/>
      <c r="J35" s="9"/>
      <c r="K35" s="9"/>
      <c r="L35" s="82"/>
    </row>
    <row r="36" spans="1:12">
      <c r="A36" s="18"/>
      <c r="B36" s="350"/>
      <c r="C36" s="16"/>
      <c r="D36" s="9" t="s">
        <v>7</v>
      </c>
      <c r="E36" s="9">
        <v>0</v>
      </c>
      <c r="F36" s="9"/>
      <c r="G36" s="9"/>
      <c r="H36" s="9"/>
      <c r="I36" s="9"/>
      <c r="J36" s="9"/>
      <c r="K36" s="9"/>
      <c r="L36" s="82"/>
    </row>
    <row r="37" spans="1:12" ht="15.75" thickBot="1">
      <c r="A37" s="11"/>
      <c r="B37" s="351"/>
      <c r="C37" s="12"/>
      <c r="D37" s="13" t="s">
        <v>13</v>
      </c>
      <c r="E37" s="13">
        <v>0</v>
      </c>
      <c r="F37" s="13"/>
      <c r="G37" s="13"/>
      <c r="H37" s="13"/>
      <c r="I37" s="13"/>
      <c r="J37" s="13"/>
      <c r="K37" s="13"/>
      <c r="L37" s="82"/>
    </row>
    <row r="38" spans="1:12">
      <c r="A38" s="18">
        <v>11</v>
      </c>
      <c r="B38" s="350" t="s">
        <v>434</v>
      </c>
      <c r="C38" s="16"/>
      <c r="D38" s="9" t="s">
        <v>6</v>
      </c>
      <c r="E38" s="9"/>
      <c r="F38" s="9"/>
      <c r="G38" s="9">
        <v>10</v>
      </c>
      <c r="H38" s="9"/>
      <c r="I38" s="9"/>
      <c r="J38" s="9"/>
      <c r="K38" s="9"/>
      <c r="L38" s="82"/>
    </row>
    <row r="39" spans="1:12" ht="15.75" thickBot="1">
      <c r="A39" s="18"/>
      <c r="B39" s="351"/>
      <c r="C39" s="12"/>
      <c r="D39" s="13" t="s">
        <v>7</v>
      </c>
      <c r="E39" s="13"/>
      <c r="F39" s="13"/>
      <c r="G39" s="13">
        <v>0</v>
      </c>
      <c r="H39" s="13"/>
      <c r="I39" s="13"/>
      <c r="J39" s="13"/>
      <c r="K39" s="13"/>
      <c r="L39" s="82"/>
    </row>
    <row r="40" spans="1:12">
      <c r="A40" s="8">
        <v>12</v>
      </c>
      <c r="B40" s="349" t="s">
        <v>413</v>
      </c>
      <c r="C40" s="1"/>
      <c r="D40" s="9" t="s">
        <v>6</v>
      </c>
      <c r="E40" s="9">
        <v>10</v>
      </c>
      <c r="F40" s="9"/>
      <c r="G40" s="9"/>
      <c r="H40" s="9"/>
      <c r="I40" s="9"/>
      <c r="J40" s="9"/>
      <c r="K40" s="9"/>
      <c r="L40" s="82"/>
    </row>
    <row r="41" spans="1:12">
      <c r="A41" s="18"/>
      <c r="B41" s="350"/>
      <c r="C41" s="16"/>
      <c r="D41" s="9" t="s">
        <v>7</v>
      </c>
      <c r="E41" s="9">
        <v>0</v>
      </c>
      <c r="F41" s="9"/>
      <c r="G41" s="9"/>
      <c r="H41" s="9"/>
      <c r="I41" s="9"/>
      <c r="J41" s="9"/>
      <c r="K41" s="9"/>
      <c r="L41" s="82"/>
    </row>
    <row r="42" spans="1:12" ht="15.75" thickBot="1">
      <c r="A42" s="11"/>
      <c r="B42" s="351"/>
      <c r="C42" s="12"/>
      <c r="D42" s="13" t="s">
        <v>13</v>
      </c>
      <c r="E42" s="13">
        <v>0</v>
      </c>
      <c r="F42" s="13"/>
      <c r="G42" s="13"/>
      <c r="H42" s="13"/>
      <c r="I42" s="13"/>
      <c r="J42" s="13"/>
      <c r="K42" s="13"/>
      <c r="L42" s="82"/>
    </row>
    <row r="43" spans="1:12">
      <c r="A43" s="8">
        <v>13</v>
      </c>
      <c r="B43" s="349" t="s">
        <v>414</v>
      </c>
      <c r="C43" s="1"/>
      <c r="D43" s="9" t="s">
        <v>6</v>
      </c>
      <c r="E43" s="9"/>
      <c r="F43" s="9"/>
      <c r="G43" s="9"/>
      <c r="H43" s="9"/>
      <c r="I43" s="9"/>
      <c r="J43" s="9"/>
      <c r="K43" s="9">
        <v>10</v>
      </c>
      <c r="L43" s="82"/>
    </row>
    <row r="44" spans="1:12">
      <c r="A44" s="18"/>
      <c r="B44" s="350"/>
      <c r="C44" s="16"/>
      <c r="D44" s="9" t="s">
        <v>7</v>
      </c>
      <c r="E44" s="9"/>
      <c r="F44" s="9"/>
      <c r="G44" s="9"/>
      <c r="H44" s="9"/>
      <c r="I44" s="9"/>
      <c r="J44" s="9"/>
      <c r="K44" s="9">
        <v>0</v>
      </c>
      <c r="L44" s="82"/>
    </row>
    <row r="45" spans="1:12" ht="15.75" thickBot="1">
      <c r="A45" s="11"/>
      <c r="B45" s="351"/>
      <c r="C45" s="12"/>
      <c r="D45" s="13" t="s">
        <v>13</v>
      </c>
      <c r="E45" s="13"/>
      <c r="F45" s="13"/>
      <c r="G45" s="13"/>
      <c r="H45" s="13"/>
      <c r="I45" s="13"/>
      <c r="J45" s="13"/>
      <c r="K45" s="13">
        <v>0</v>
      </c>
      <c r="L45" s="82"/>
    </row>
    <row r="46" spans="1:12">
      <c r="A46" s="18">
        <v>14</v>
      </c>
      <c r="B46" s="349" t="s">
        <v>415</v>
      </c>
      <c r="C46" s="1"/>
      <c r="D46" s="9" t="s">
        <v>6</v>
      </c>
      <c r="E46" s="9">
        <v>20</v>
      </c>
      <c r="F46" s="9"/>
      <c r="G46" s="9"/>
      <c r="H46" s="9"/>
      <c r="I46" s="9"/>
      <c r="J46" s="9"/>
      <c r="K46" s="9"/>
      <c r="L46" s="82"/>
    </row>
    <row r="47" spans="1:12" ht="15.75" thickBot="1">
      <c r="A47" s="11"/>
      <c r="B47" s="351"/>
      <c r="C47" s="12"/>
      <c r="D47" s="13" t="s">
        <v>7</v>
      </c>
      <c r="E47" s="13">
        <v>0</v>
      </c>
      <c r="F47" s="13"/>
      <c r="G47" s="13"/>
      <c r="H47" s="13"/>
      <c r="I47" s="13"/>
      <c r="J47" s="13"/>
      <c r="K47" s="13"/>
      <c r="L47" s="82"/>
    </row>
    <row r="48" spans="1:12">
      <c r="A48" s="8">
        <v>15</v>
      </c>
      <c r="B48" s="349" t="s">
        <v>416</v>
      </c>
      <c r="C48" s="1"/>
      <c r="D48" s="198" t="s">
        <v>19</v>
      </c>
      <c r="E48" s="198">
        <v>20</v>
      </c>
      <c r="F48" s="196" t="s">
        <v>314</v>
      </c>
      <c r="G48" s="200">
        <v>20</v>
      </c>
      <c r="H48" s="201" t="s">
        <v>316</v>
      </c>
      <c r="I48" s="201">
        <v>20</v>
      </c>
      <c r="J48" s="9"/>
      <c r="K48" s="20"/>
      <c r="L48" s="82"/>
    </row>
    <row r="49" spans="1:12">
      <c r="A49" s="18"/>
      <c r="B49" s="350"/>
      <c r="C49" s="1"/>
      <c r="D49" s="198" t="s">
        <v>20</v>
      </c>
      <c r="E49" s="198">
        <v>30</v>
      </c>
      <c r="F49" s="196" t="s">
        <v>318</v>
      </c>
      <c r="G49" s="196">
        <v>30</v>
      </c>
      <c r="H49" s="202" t="s">
        <v>319</v>
      </c>
      <c r="I49" s="202">
        <v>30</v>
      </c>
      <c r="J49" s="9"/>
      <c r="K49" s="9"/>
      <c r="L49" s="82"/>
    </row>
    <row r="50" spans="1:12">
      <c r="A50" s="18"/>
      <c r="B50" s="350"/>
      <c r="C50" s="1"/>
      <c r="D50" s="198" t="s">
        <v>21</v>
      </c>
      <c r="E50" s="198">
        <v>50</v>
      </c>
      <c r="F50" s="196" t="s">
        <v>315</v>
      </c>
      <c r="G50" s="196">
        <v>50</v>
      </c>
      <c r="H50" s="202" t="s">
        <v>317</v>
      </c>
      <c r="I50" s="202">
        <v>50</v>
      </c>
      <c r="J50" s="9"/>
      <c r="K50" s="9"/>
      <c r="L50" s="82"/>
    </row>
    <row r="51" spans="1:12" ht="15.75" thickBot="1">
      <c r="A51" s="11"/>
      <c r="B51" s="351"/>
      <c r="C51" s="12"/>
      <c r="D51" s="199" t="s">
        <v>7</v>
      </c>
      <c r="E51" s="199">
        <v>0</v>
      </c>
      <c r="F51" s="197" t="s">
        <v>7</v>
      </c>
      <c r="G51" s="197">
        <v>0</v>
      </c>
      <c r="H51" s="203" t="s">
        <v>7</v>
      </c>
      <c r="I51" s="203">
        <v>0</v>
      </c>
      <c r="J51" s="13"/>
      <c r="K51" s="13"/>
      <c r="L51" s="82"/>
    </row>
    <row r="52" spans="1:12" ht="30">
      <c r="A52" s="8">
        <v>16</v>
      </c>
      <c r="B52" s="349" t="s">
        <v>417</v>
      </c>
      <c r="C52" s="1"/>
      <c r="D52" s="9" t="s">
        <v>418</v>
      </c>
      <c r="E52" s="9"/>
      <c r="F52" s="9"/>
      <c r="G52" s="20"/>
      <c r="H52" s="20"/>
      <c r="I52" s="20"/>
      <c r="J52" s="9"/>
      <c r="K52" s="20">
        <v>20</v>
      </c>
      <c r="L52" s="82"/>
    </row>
    <row r="53" spans="1:12">
      <c r="A53" s="18"/>
      <c r="B53" s="350"/>
      <c r="C53" s="1"/>
      <c r="D53" s="9" t="s">
        <v>419</v>
      </c>
      <c r="E53" s="9"/>
      <c r="F53" s="9"/>
      <c r="G53" s="9"/>
      <c r="H53" s="9"/>
      <c r="I53" s="9"/>
      <c r="J53" s="9"/>
      <c r="K53" s="9">
        <v>15</v>
      </c>
      <c r="L53" s="82"/>
    </row>
    <row r="54" spans="1:12" ht="30">
      <c r="A54" s="18"/>
      <c r="B54" s="350"/>
      <c r="C54" s="1"/>
      <c r="D54" s="9" t="s">
        <v>704</v>
      </c>
      <c r="E54" s="9"/>
      <c r="F54" s="9"/>
      <c r="G54" s="9"/>
      <c r="H54" s="9"/>
      <c r="I54" s="9"/>
      <c r="J54" s="9"/>
      <c r="K54" s="9">
        <v>10</v>
      </c>
      <c r="L54" s="82"/>
    </row>
    <row r="55" spans="1:12">
      <c r="A55" s="18"/>
      <c r="B55" s="350"/>
      <c r="C55" s="1"/>
      <c r="D55" s="9" t="s">
        <v>671</v>
      </c>
      <c r="E55" s="9"/>
      <c r="F55" s="9"/>
      <c r="G55" s="9"/>
      <c r="H55" s="9"/>
      <c r="I55" s="9"/>
      <c r="J55" s="9"/>
      <c r="K55" s="9">
        <v>5</v>
      </c>
      <c r="L55" s="82"/>
    </row>
    <row r="56" spans="1:12" ht="15.75" thickBot="1">
      <c r="A56" s="11"/>
      <c r="B56" s="351"/>
      <c r="C56" s="12"/>
      <c r="D56" s="13" t="s">
        <v>590</v>
      </c>
      <c r="E56" s="13"/>
      <c r="F56" s="13"/>
      <c r="G56" s="13"/>
      <c r="H56" s="13"/>
      <c r="I56" s="13"/>
      <c r="J56" s="13"/>
      <c r="K56" s="13">
        <v>0</v>
      </c>
      <c r="L56" s="82"/>
    </row>
    <row r="57" spans="1:12">
      <c r="A57" s="8">
        <v>17</v>
      </c>
      <c r="B57" s="349" t="s">
        <v>421</v>
      </c>
      <c r="C57" s="1"/>
      <c r="D57" s="9" t="s">
        <v>6</v>
      </c>
      <c r="E57" s="9">
        <v>30</v>
      </c>
      <c r="F57" s="9"/>
      <c r="J57" s="9"/>
      <c r="L57" s="82"/>
    </row>
    <row r="58" spans="1:12" ht="15.75" thickBot="1">
      <c r="A58" s="11"/>
      <c r="B58" s="351"/>
      <c r="C58" s="12"/>
      <c r="D58" s="13" t="s">
        <v>7</v>
      </c>
      <c r="E58" s="13">
        <v>0</v>
      </c>
      <c r="F58" s="13"/>
      <c r="G58" s="80"/>
      <c r="H58" s="80"/>
      <c r="I58" s="80"/>
      <c r="J58" s="13"/>
      <c r="K58" s="80"/>
      <c r="L58" s="82"/>
    </row>
    <row r="59" spans="1:12">
      <c r="A59" s="8"/>
      <c r="B59" s="349" t="s">
        <v>463</v>
      </c>
      <c r="C59" s="16"/>
      <c r="D59" s="9" t="s">
        <v>6</v>
      </c>
      <c r="E59" s="9"/>
      <c r="F59" s="9"/>
      <c r="G59" s="9">
        <v>10</v>
      </c>
      <c r="J59" s="9"/>
      <c r="K59" s="187" t="s">
        <v>53</v>
      </c>
      <c r="L59" s="82"/>
    </row>
    <row r="60" spans="1:12" ht="15.75" thickBot="1">
      <c r="A60" s="11"/>
      <c r="B60" s="351"/>
      <c r="C60" s="12"/>
      <c r="D60" s="13" t="s">
        <v>7</v>
      </c>
      <c r="E60" s="13"/>
      <c r="F60" s="13"/>
      <c r="G60" s="13">
        <v>0</v>
      </c>
      <c r="H60" s="80"/>
      <c r="I60" s="80"/>
      <c r="J60" s="13"/>
      <c r="K60" s="187" t="s">
        <v>53</v>
      </c>
      <c r="L60" s="82"/>
    </row>
    <row r="61" spans="1:12">
      <c r="L61" s="82"/>
    </row>
    <row r="62" spans="1:12" ht="16.5" thickBot="1">
      <c r="B62" s="5" t="s">
        <v>22</v>
      </c>
      <c r="C62" s="6">
        <v>7</v>
      </c>
      <c r="D62" s="7"/>
      <c r="E62" s="7">
        <f>SUM(E80,E63,E65,E70,E72,E78,E82)</f>
        <v>130</v>
      </c>
      <c r="F62" s="7"/>
      <c r="G62" s="7">
        <f>SUM(G80,G63,G65,G70,G72,G78,G82)</f>
        <v>0</v>
      </c>
      <c r="H62" s="7"/>
      <c r="I62" s="7"/>
      <c r="J62" s="7"/>
      <c r="K62" s="7">
        <f>SUM(K80,K63,K65,K70,K72,K78,K82)</f>
        <v>10</v>
      </c>
      <c r="L62" s="82"/>
    </row>
    <row r="63" spans="1:12">
      <c r="A63" s="8">
        <v>18</v>
      </c>
      <c r="B63" s="350" t="s">
        <v>422</v>
      </c>
      <c r="C63" s="1"/>
      <c r="D63" s="9" t="s">
        <v>6</v>
      </c>
      <c r="E63" s="9">
        <v>20</v>
      </c>
      <c r="F63" s="9"/>
      <c r="J63" s="9"/>
      <c r="L63" s="82"/>
    </row>
    <row r="64" spans="1:12" ht="15.75" thickBot="1">
      <c r="A64" s="11"/>
      <c r="B64" s="351"/>
      <c r="C64" s="12"/>
      <c r="D64" s="13" t="s">
        <v>7</v>
      </c>
      <c r="E64" s="13">
        <v>0</v>
      </c>
      <c r="F64" s="13"/>
      <c r="G64" s="80"/>
      <c r="H64" s="80"/>
      <c r="I64" s="80"/>
      <c r="J64" s="13"/>
      <c r="K64" s="80"/>
      <c r="L64" s="82"/>
    </row>
    <row r="65" spans="1:12">
      <c r="A65" s="337">
        <v>19</v>
      </c>
      <c r="B65" s="349" t="s">
        <v>423</v>
      </c>
      <c r="C65" s="1"/>
      <c r="D65" s="9" t="s">
        <v>6</v>
      </c>
      <c r="E65" s="9">
        <v>10</v>
      </c>
      <c r="F65" s="9"/>
      <c r="J65" s="9"/>
      <c r="L65" s="82"/>
    </row>
    <row r="66" spans="1:12">
      <c r="A66" s="338"/>
      <c r="B66" s="350"/>
      <c r="C66" s="16"/>
      <c r="D66" s="9" t="s">
        <v>7</v>
      </c>
      <c r="E66" s="9">
        <v>0</v>
      </c>
      <c r="F66" s="9"/>
      <c r="G66" s="138"/>
      <c r="H66" s="138"/>
      <c r="I66" s="138"/>
      <c r="J66" s="9"/>
      <c r="K66" s="138"/>
      <c r="L66" s="82"/>
    </row>
    <row r="67" spans="1:12" s="163" customFormat="1" ht="15.75" thickBot="1">
      <c r="A67" s="339"/>
      <c r="B67" s="157"/>
      <c r="C67" s="12"/>
      <c r="D67" s="13" t="s">
        <v>13</v>
      </c>
      <c r="E67" s="13">
        <v>10</v>
      </c>
      <c r="F67" s="13"/>
      <c r="G67" s="80"/>
      <c r="H67" s="80"/>
      <c r="I67" s="80"/>
      <c r="J67" s="13"/>
      <c r="K67" s="80"/>
      <c r="L67" s="82"/>
    </row>
    <row r="68" spans="1:12">
      <c r="A68" s="8">
        <v>20</v>
      </c>
      <c r="B68" s="350" t="s">
        <v>424</v>
      </c>
      <c r="C68" s="1"/>
      <c r="D68" s="9" t="s">
        <v>23</v>
      </c>
      <c r="E68" s="9">
        <v>0</v>
      </c>
      <c r="F68" s="9"/>
      <c r="J68" s="9"/>
      <c r="L68" s="82"/>
    </row>
    <row r="69" spans="1:12">
      <c r="A69" s="18"/>
      <c r="B69" s="350"/>
      <c r="C69" s="1"/>
      <c r="D69" s="9" t="s">
        <v>24</v>
      </c>
      <c r="E69" s="9">
        <v>10</v>
      </c>
      <c r="F69" s="9"/>
      <c r="J69" s="9"/>
      <c r="L69" s="82"/>
    </row>
    <row r="70" spans="1:12">
      <c r="A70" s="18"/>
      <c r="B70" s="350"/>
      <c r="C70" s="16"/>
      <c r="D70" s="9" t="s">
        <v>25</v>
      </c>
      <c r="E70" s="9">
        <v>40</v>
      </c>
      <c r="F70" s="9"/>
      <c r="J70" s="9"/>
      <c r="L70" s="82"/>
    </row>
    <row r="71" spans="1:12" ht="15.75" thickBot="1">
      <c r="A71" s="18"/>
      <c r="B71" s="351"/>
      <c r="C71" s="12"/>
      <c r="D71" s="13" t="s">
        <v>13</v>
      </c>
      <c r="E71" s="13">
        <v>40</v>
      </c>
      <c r="F71" s="13"/>
      <c r="G71" s="80"/>
      <c r="H71" s="80"/>
      <c r="I71" s="80"/>
      <c r="J71" s="13"/>
      <c r="K71" s="80"/>
      <c r="L71" s="82"/>
    </row>
    <row r="72" spans="1:12">
      <c r="A72" s="8">
        <v>21</v>
      </c>
      <c r="B72" s="349" t="s">
        <v>425</v>
      </c>
      <c r="C72" s="19"/>
      <c r="D72" s="20" t="s">
        <v>6</v>
      </c>
      <c r="E72" s="20">
        <v>30</v>
      </c>
      <c r="F72" s="20"/>
      <c r="G72" s="175"/>
      <c r="H72" s="175"/>
      <c r="I72" s="175"/>
      <c r="J72" s="20"/>
      <c r="K72" s="175"/>
      <c r="L72" s="82"/>
    </row>
    <row r="73" spans="1:12">
      <c r="A73" s="18"/>
      <c r="B73" s="350"/>
      <c r="C73" s="16"/>
      <c r="D73" s="9" t="s">
        <v>7</v>
      </c>
      <c r="E73" s="9">
        <v>0</v>
      </c>
      <c r="F73" s="9"/>
      <c r="G73" s="138"/>
      <c r="H73" s="138"/>
      <c r="I73" s="138"/>
      <c r="J73" s="9"/>
      <c r="K73" s="138"/>
      <c r="L73" s="82"/>
    </row>
    <row r="74" spans="1:12" ht="15.75" thickBot="1">
      <c r="A74" s="11"/>
      <c r="B74" s="351"/>
      <c r="C74" s="12"/>
      <c r="D74" s="13" t="s">
        <v>13</v>
      </c>
      <c r="E74" s="13">
        <v>30</v>
      </c>
      <c r="F74" s="13"/>
      <c r="G74" s="80"/>
      <c r="H74" s="80"/>
      <c r="I74" s="80"/>
      <c r="J74" s="13"/>
      <c r="K74" s="80"/>
      <c r="L74" s="82"/>
    </row>
    <row r="75" spans="1:12">
      <c r="A75" s="346">
        <v>22</v>
      </c>
      <c r="B75" s="353" t="s">
        <v>426</v>
      </c>
      <c r="C75" s="16"/>
      <c r="D75" s="9" t="s">
        <v>26</v>
      </c>
      <c r="E75" s="9">
        <v>0</v>
      </c>
      <c r="F75" s="9"/>
      <c r="G75" s="138"/>
      <c r="H75" s="138"/>
      <c r="I75" s="138"/>
      <c r="J75" s="9"/>
      <c r="K75" s="138"/>
      <c r="L75" s="82"/>
    </row>
    <row r="76" spans="1:12">
      <c r="A76" s="347"/>
      <c r="B76" s="353"/>
      <c r="C76" s="16"/>
      <c r="D76" s="9" t="s">
        <v>24</v>
      </c>
      <c r="E76" s="9">
        <v>10</v>
      </c>
      <c r="F76" s="9"/>
      <c r="G76" s="138"/>
      <c r="H76" s="138"/>
      <c r="I76" s="138"/>
      <c r="J76" s="9"/>
      <c r="K76" s="138"/>
      <c r="L76" s="82"/>
    </row>
    <row r="77" spans="1:12">
      <c r="A77" s="347"/>
      <c r="B77" s="353"/>
      <c r="C77" s="16"/>
      <c r="D77" s="9" t="s">
        <v>25</v>
      </c>
      <c r="E77" s="9">
        <v>20</v>
      </c>
      <c r="F77" s="9"/>
      <c r="G77" s="138"/>
      <c r="H77" s="138"/>
      <c r="I77" s="138"/>
      <c r="J77" s="9"/>
      <c r="K77" s="138"/>
      <c r="L77" s="82"/>
    </row>
    <row r="78" spans="1:12">
      <c r="A78" s="347"/>
      <c r="B78" s="353"/>
      <c r="C78" s="16"/>
      <c r="D78" s="9" t="s">
        <v>27</v>
      </c>
      <c r="E78" s="9">
        <v>30</v>
      </c>
      <c r="F78" s="9"/>
      <c r="G78" s="138"/>
      <c r="H78" s="138"/>
      <c r="I78" s="138"/>
      <c r="J78" s="9"/>
      <c r="K78" s="138"/>
      <c r="L78" s="82"/>
    </row>
    <row r="79" spans="1:12" s="163" customFormat="1" ht="15.75" thickBot="1">
      <c r="A79" s="348"/>
      <c r="B79" s="157"/>
      <c r="C79" s="12"/>
      <c r="D79" s="13" t="s">
        <v>13</v>
      </c>
      <c r="E79" s="13">
        <v>30</v>
      </c>
      <c r="F79" s="13"/>
      <c r="G79" s="80"/>
      <c r="H79" s="80"/>
      <c r="I79" s="80"/>
      <c r="J79" s="13"/>
      <c r="K79" s="80"/>
      <c r="L79" s="82"/>
    </row>
    <row r="80" spans="1:12">
      <c r="A80" s="8">
        <v>23</v>
      </c>
      <c r="B80" s="350" t="s">
        <v>427</v>
      </c>
      <c r="C80" s="1"/>
      <c r="D80" s="9" t="s">
        <v>6</v>
      </c>
      <c r="E80" s="9"/>
      <c r="F80" s="9"/>
      <c r="J80" s="9"/>
      <c r="K80" s="9">
        <v>10</v>
      </c>
      <c r="L80" s="82"/>
    </row>
    <row r="81" spans="1:12" ht="15.75" thickBot="1">
      <c r="A81" s="11"/>
      <c r="B81" s="351"/>
      <c r="C81" s="12"/>
      <c r="D81" s="13" t="s">
        <v>7</v>
      </c>
      <c r="E81" s="13"/>
      <c r="F81" s="13"/>
      <c r="G81" s="80"/>
      <c r="H81" s="80"/>
      <c r="I81" s="80"/>
      <c r="J81" s="13"/>
      <c r="K81" s="9">
        <v>0</v>
      </c>
      <c r="L81" s="82"/>
    </row>
    <row r="82" spans="1:12" ht="15.75" thickBot="1">
      <c r="A82" s="39">
        <v>24</v>
      </c>
      <c r="B82" s="78" t="s">
        <v>428</v>
      </c>
      <c r="C82" s="79"/>
      <c r="D82" s="38" t="s">
        <v>53</v>
      </c>
      <c r="E82" s="38"/>
      <c r="F82" s="38"/>
      <c r="G82" s="80"/>
      <c r="H82" s="80"/>
      <c r="I82" s="80"/>
      <c r="J82" s="13"/>
      <c r="K82" s="188" t="s">
        <v>53</v>
      </c>
      <c r="L82" s="82"/>
    </row>
    <row r="83" spans="1:12">
      <c r="A83" s="21"/>
      <c r="B83" s="22"/>
      <c r="C83" s="23"/>
      <c r="D83" s="24"/>
      <c r="E83" s="24"/>
      <c r="F83" s="24"/>
      <c r="G83" s="25"/>
      <c r="J83" s="24"/>
      <c r="K83" s="25"/>
      <c r="L83" s="82"/>
    </row>
    <row r="84" spans="1:12" ht="16.5" thickBot="1">
      <c r="B84" s="5" t="s">
        <v>28</v>
      </c>
      <c r="C84" s="6">
        <v>4</v>
      </c>
      <c r="D84" s="7"/>
      <c r="E84" s="7">
        <f>SUM(E85,E92,E100,E103)</f>
        <v>70</v>
      </c>
      <c r="F84" s="7"/>
      <c r="G84" s="7"/>
      <c r="H84" s="7"/>
      <c r="I84" s="7"/>
      <c r="J84" s="7"/>
      <c r="K84" s="7">
        <f>SUM(K85,K92,K100,K103-E92-E85)</f>
        <v>10</v>
      </c>
      <c r="L84" s="82"/>
    </row>
    <row r="85" spans="1:12">
      <c r="A85" s="343">
        <v>25</v>
      </c>
      <c r="B85" s="353" t="s">
        <v>429</v>
      </c>
      <c r="C85" s="26"/>
      <c r="D85" s="9" t="s">
        <v>6</v>
      </c>
      <c r="E85" s="9">
        <v>30</v>
      </c>
      <c r="F85" s="9"/>
      <c r="G85" s="138"/>
      <c r="H85" s="138"/>
      <c r="I85" s="138"/>
      <c r="J85" s="148">
        <v>1</v>
      </c>
      <c r="K85" s="9">
        <v>30</v>
      </c>
      <c r="L85" s="82"/>
    </row>
    <row r="86" spans="1:12">
      <c r="A86" s="344"/>
      <c r="B86" s="353"/>
      <c r="C86" s="16"/>
      <c r="D86" s="9" t="s">
        <v>7</v>
      </c>
      <c r="E86" s="9">
        <v>0</v>
      </c>
      <c r="F86" s="9"/>
      <c r="G86" s="138"/>
      <c r="H86" s="138"/>
      <c r="I86" s="138"/>
      <c r="J86" s="9" t="s">
        <v>406</v>
      </c>
      <c r="K86" s="9">
        <v>25</v>
      </c>
      <c r="L86" s="82"/>
    </row>
    <row r="87" spans="1:12">
      <c r="A87" s="344"/>
      <c r="B87" s="353"/>
      <c r="C87" s="16"/>
      <c r="D87" s="9" t="s">
        <v>13</v>
      </c>
      <c r="E87" s="9">
        <v>0</v>
      </c>
      <c r="F87" s="9"/>
      <c r="G87" s="138"/>
      <c r="H87" s="138"/>
      <c r="I87" s="138"/>
      <c r="J87" s="9" t="s">
        <v>407</v>
      </c>
      <c r="K87" s="9">
        <v>20</v>
      </c>
      <c r="L87" s="82"/>
    </row>
    <row r="88" spans="1:12" s="163" customFormat="1">
      <c r="A88" s="344"/>
      <c r="B88" s="181"/>
      <c r="C88" s="16"/>
      <c r="D88" s="9"/>
      <c r="E88" s="9"/>
      <c r="F88" s="9"/>
      <c r="G88" s="138"/>
      <c r="H88" s="138"/>
      <c r="I88" s="138"/>
      <c r="J88" s="9" t="s">
        <v>408</v>
      </c>
      <c r="K88" s="9">
        <v>15</v>
      </c>
      <c r="L88" s="82"/>
    </row>
    <row r="89" spans="1:12" s="163" customFormat="1">
      <c r="A89" s="344"/>
      <c r="B89" s="181"/>
      <c r="C89" s="16"/>
      <c r="D89" s="9"/>
      <c r="E89" s="9"/>
      <c r="F89" s="9"/>
      <c r="G89" s="138"/>
      <c r="H89" s="138"/>
      <c r="I89" s="138"/>
      <c r="J89" s="9" t="s">
        <v>409</v>
      </c>
      <c r="K89" s="9">
        <v>10</v>
      </c>
      <c r="L89" s="82"/>
    </row>
    <row r="90" spans="1:12" s="163" customFormat="1">
      <c r="A90" s="344"/>
      <c r="B90" s="181"/>
      <c r="C90" s="16"/>
      <c r="D90" s="9"/>
      <c r="E90" s="9"/>
      <c r="F90" s="9"/>
      <c r="G90" s="138"/>
      <c r="H90" s="138"/>
      <c r="I90" s="138"/>
      <c r="J90" s="9" t="s">
        <v>410</v>
      </c>
      <c r="K90" s="9">
        <v>5</v>
      </c>
      <c r="L90" s="82"/>
    </row>
    <row r="91" spans="1:12" s="163" customFormat="1" ht="15.75" thickBot="1">
      <c r="A91" s="345"/>
      <c r="B91" s="180"/>
      <c r="C91" s="12"/>
      <c r="D91" s="13"/>
      <c r="E91" s="13"/>
      <c r="F91" s="13"/>
      <c r="G91" s="80"/>
      <c r="H91" s="80"/>
      <c r="I91" s="80"/>
      <c r="J91" s="13" t="s">
        <v>431</v>
      </c>
      <c r="K91" s="13">
        <v>0</v>
      </c>
      <c r="L91" s="82"/>
    </row>
    <row r="92" spans="1:12">
      <c r="A92" s="8">
        <v>26</v>
      </c>
      <c r="B92" s="350" t="s">
        <v>430</v>
      </c>
      <c r="C92" s="1"/>
      <c r="D92" s="9" t="s">
        <v>6</v>
      </c>
      <c r="E92" s="9">
        <v>25</v>
      </c>
      <c r="F92" s="9"/>
      <c r="G92" s="9"/>
      <c r="H92" s="9"/>
      <c r="I92" s="9"/>
      <c r="J92" s="148">
        <v>1</v>
      </c>
      <c r="K92" s="9">
        <v>25</v>
      </c>
    </row>
    <row r="93" spans="1:12">
      <c r="A93" s="18"/>
      <c r="B93" s="350"/>
      <c r="C93" s="1"/>
      <c r="D93" s="9" t="s">
        <v>7</v>
      </c>
      <c r="E93" s="9">
        <v>0</v>
      </c>
      <c r="F93" s="9"/>
      <c r="G93" s="9"/>
      <c r="H93" s="9"/>
      <c r="I93" s="9"/>
      <c r="J93" s="9" t="s">
        <v>406</v>
      </c>
      <c r="K93" s="9">
        <v>20</v>
      </c>
    </row>
    <row r="94" spans="1:12">
      <c r="A94" s="18"/>
      <c r="B94" s="350"/>
      <c r="C94" s="1"/>
      <c r="D94" s="9" t="s">
        <v>431</v>
      </c>
      <c r="E94" s="9">
        <v>0</v>
      </c>
      <c r="F94" s="9"/>
      <c r="G94" s="9"/>
      <c r="H94" s="9"/>
      <c r="I94" s="9"/>
      <c r="J94" s="9" t="s">
        <v>407</v>
      </c>
      <c r="K94" s="9">
        <v>15</v>
      </c>
    </row>
    <row r="95" spans="1:12">
      <c r="A95" s="18"/>
      <c r="B95" s="350"/>
      <c r="C95" s="1"/>
      <c r="D95" s="9"/>
      <c r="E95" s="9"/>
      <c r="F95" s="9"/>
      <c r="G95" s="9"/>
      <c r="H95" s="9"/>
      <c r="I95" s="9"/>
      <c r="J95" s="9" t="s">
        <v>408</v>
      </c>
      <c r="K95" s="9">
        <v>10</v>
      </c>
    </row>
    <row r="96" spans="1:12">
      <c r="A96" s="18"/>
      <c r="B96" s="350"/>
      <c r="C96" s="1"/>
      <c r="D96" s="9"/>
      <c r="E96" s="9"/>
      <c r="F96" s="9"/>
      <c r="G96" s="9"/>
      <c r="H96" s="9"/>
      <c r="I96" s="9"/>
      <c r="J96" s="9" t="s">
        <v>409</v>
      </c>
      <c r="K96" s="9">
        <v>5</v>
      </c>
    </row>
    <row r="97" spans="1:12">
      <c r="A97" s="18"/>
      <c r="B97" s="350"/>
      <c r="C97" s="1"/>
      <c r="D97" s="9"/>
      <c r="E97" s="9"/>
      <c r="F97" s="9"/>
      <c r="G97" s="9"/>
      <c r="H97" s="9"/>
      <c r="I97" s="9"/>
      <c r="J97" s="9" t="s">
        <v>410</v>
      </c>
      <c r="K97" s="9">
        <v>0</v>
      </c>
    </row>
    <row r="98" spans="1:12" s="163" customFormat="1">
      <c r="A98" s="18"/>
      <c r="B98" s="350"/>
      <c r="C98" s="1"/>
      <c r="D98" s="9"/>
      <c r="E98" s="9"/>
      <c r="F98" s="9"/>
      <c r="G98" s="9"/>
      <c r="H98" s="9"/>
      <c r="I98" s="9"/>
      <c r="J98" s="9" t="s">
        <v>705</v>
      </c>
      <c r="K98" s="9">
        <v>0</v>
      </c>
    </row>
    <row r="99" spans="1:12" ht="15.75" thickBot="1">
      <c r="A99" s="11"/>
      <c r="B99" s="351"/>
      <c r="C99" s="12"/>
      <c r="D99" s="13"/>
      <c r="E99" s="13"/>
      <c r="F99" s="13"/>
      <c r="G99" s="13"/>
      <c r="H99" s="13"/>
      <c r="I99" s="13"/>
      <c r="J99" s="13" t="s">
        <v>431</v>
      </c>
      <c r="K99" s="13">
        <v>0</v>
      </c>
    </row>
    <row r="100" spans="1:12">
      <c r="A100" s="8">
        <v>27</v>
      </c>
      <c r="B100" s="349" t="s">
        <v>432</v>
      </c>
      <c r="C100" s="26"/>
      <c r="D100" s="9" t="s">
        <v>6</v>
      </c>
      <c r="E100" s="9">
        <v>15</v>
      </c>
      <c r="F100" s="9"/>
      <c r="J100" s="9"/>
      <c r="L100" s="82"/>
    </row>
    <row r="101" spans="1:12">
      <c r="A101" s="18"/>
      <c r="B101" s="350"/>
      <c r="C101" s="16"/>
      <c r="D101" s="9" t="s">
        <v>7</v>
      </c>
      <c r="E101" s="9">
        <v>0</v>
      </c>
      <c r="F101" s="9"/>
      <c r="J101" s="9"/>
      <c r="L101" s="82"/>
    </row>
    <row r="102" spans="1:12" ht="15.75" thickBot="1">
      <c r="A102" s="27"/>
      <c r="B102" s="351"/>
      <c r="C102" s="28"/>
      <c r="D102" s="28" t="s">
        <v>13</v>
      </c>
      <c r="E102" s="28">
        <v>0</v>
      </c>
      <c r="F102" s="28"/>
      <c r="G102" s="80"/>
      <c r="H102" s="80"/>
      <c r="I102" s="80"/>
      <c r="J102" s="13"/>
      <c r="K102" s="80"/>
      <c r="L102" s="82"/>
    </row>
    <row r="103" spans="1:12">
      <c r="A103" s="8">
        <v>28</v>
      </c>
      <c r="B103" s="349" t="s">
        <v>433</v>
      </c>
      <c r="C103" s="26"/>
      <c r="D103" s="9" t="s">
        <v>6</v>
      </c>
      <c r="E103" s="9"/>
      <c r="F103" s="9"/>
      <c r="J103" s="9"/>
      <c r="K103" s="9">
        <v>10</v>
      </c>
      <c r="L103" s="82"/>
    </row>
    <row r="104" spans="1:12">
      <c r="A104" s="18"/>
      <c r="B104" s="350"/>
      <c r="C104" s="16"/>
      <c r="D104" s="9" t="s">
        <v>7</v>
      </c>
      <c r="E104" s="9"/>
      <c r="F104" s="9"/>
      <c r="J104" s="9"/>
      <c r="K104" s="9">
        <v>0</v>
      </c>
      <c r="L104" s="82"/>
    </row>
    <row r="105" spans="1:12" ht="15.75" thickBot="1">
      <c r="A105" s="27"/>
      <c r="B105" s="351"/>
      <c r="C105" s="28"/>
      <c r="D105" s="28" t="s">
        <v>13</v>
      </c>
      <c r="E105" s="28"/>
      <c r="F105" s="28"/>
      <c r="G105" s="80"/>
      <c r="H105" s="80"/>
      <c r="I105" s="80"/>
      <c r="J105" s="28"/>
      <c r="K105" s="28">
        <v>0</v>
      </c>
      <c r="L105" s="82"/>
    </row>
    <row r="106" spans="1:12">
      <c r="B106" s="29"/>
      <c r="C106" s="30"/>
      <c r="D106" s="30"/>
      <c r="E106" s="30"/>
      <c r="F106" s="30"/>
      <c r="J106" s="30"/>
      <c r="L106" s="82"/>
    </row>
    <row r="107" spans="1:12" ht="19.5" thickBot="1">
      <c r="B107" s="31" t="s">
        <v>29</v>
      </c>
      <c r="C107" s="32">
        <v>22</v>
      </c>
      <c r="D107" s="31"/>
      <c r="E107" s="31">
        <f>SUM(E116,E118,E123,E128,E137,E151,E153,E155,E157,E160,E164,E166)</f>
        <v>200</v>
      </c>
      <c r="F107" s="31"/>
      <c r="G107" s="31">
        <f>SUM(G116,G118,G123,G128,G137,G151,G153,G155,G157,G160,G164,G166)</f>
        <v>60</v>
      </c>
      <c r="H107" s="31"/>
      <c r="I107" s="31"/>
      <c r="J107" s="31"/>
      <c r="K107" s="31">
        <f>SUM(K116,K118,K123,K128,K137,K151,K153,K155,K157,K160,K164,K166-E137-G153)</f>
        <v>40</v>
      </c>
      <c r="L107" s="82"/>
    </row>
    <row r="108" spans="1:12">
      <c r="A108" s="8">
        <v>29</v>
      </c>
      <c r="B108" s="350" t="s">
        <v>30</v>
      </c>
      <c r="C108" s="16"/>
      <c r="D108" s="9" t="s">
        <v>105</v>
      </c>
      <c r="E108" s="9">
        <v>0</v>
      </c>
      <c r="F108" s="9"/>
      <c r="G108" s="33"/>
      <c r="J108" s="9"/>
      <c r="K108" s="33"/>
      <c r="L108" s="82"/>
    </row>
    <row r="109" spans="1:12">
      <c r="A109" s="18"/>
      <c r="B109" s="350"/>
      <c r="C109" s="16"/>
      <c r="D109" s="9" t="s">
        <v>104</v>
      </c>
      <c r="E109" s="9">
        <v>5</v>
      </c>
      <c r="F109" s="9"/>
      <c r="J109" s="9"/>
      <c r="L109" s="82"/>
    </row>
    <row r="110" spans="1:12">
      <c r="A110" s="18"/>
      <c r="B110" s="350"/>
      <c r="C110" s="16"/>
      <c r="D110" s="9" t="s">
        <v>103</v>
      </c>
      <c r="E110" s="9">
        <v>20</v>
      </c>
      <c r="F110" s="9"/>
      <c r="J110" s="9"/>
      <c r="L110" s="82"/>
    </row>
    <row r="111" spans="1:12">
      <c r="A111" s="18"/>
      <c r="B111" s="350"/>
      <c r="C111" s="16"/>
      <c r="D111" s="9" t="s">
        <v>102</v>
      </c>
      <c r="E111" s="9">
        <v>25</v>
      </c>
      <c r="F111" s="9"/>
      <c r="J111" s="9"/>
      <c r="L111" s="82"/>
    </row>
    <row r="112" spans="1:12">
      <c r="A112" s="18"/>
      <c r="B112" s="350"/>
      <c r="C112" s="16"/>
      <c r="D112" s="9" t="s">
        <v>101</v>
      </c>
      <c r="E112" s="9">
        <v>30</v>
      </c>
      <c r="F112" s="9"/>
      <c r="J112" s="9"/>
      <c r="L112" s="82"/>
    </row>
    <row r="113" spans="1:12">
      <c r="A113" s="18"/>
      <c r="B113" s="350"/>
      <c r="C113" s="16"/>
      <c r="D113" s="9" t="s">
        <v>100</v>
      </c>
      <c r="E113" s="9">
        <v>35</v>
      </c>
      <c r="F113" s="9"/>
      <c r="J113" s="9"/>
      <c r="L113" s="82"/>
    </row>
    <row r="114" spans="1:12">
      <c r="A114" s="18"/>
      <c r="B114" s="350"/>
      <c r="C114" s="16"/>
      <c r="D114" s="9" t="s">
        <v>99</v>
      </c>
      <c r="E114" s="9">
        <v>40</v>
      </c>
      <c r="F114" s="9"/>
      <c r="J114" s="9"/>
      <c r="L114" s="82"/>
    </row>
    <row r="115" spans="1:12">
      <c r="A115" s="18"/>
      <c r="B115" s="350"/>
      <c r="C115" s="16"/>
      <c r="D115" s="9" t="s">
        <v>98</v>
      </c>
      <c r="E115" s="9">
        <v>60</v>
      </c>
      <c r="F115" s="9"/>
      <c r="J115" s="9"/>
      <c r="L115" s="82"/>
    </row>
    <row r="116" spans="1:12">
      <c r="A116" s="18"/>
      <c r="B116" s="350"/>
      <c r="C116" s="16"/>
      <c r="D116" s="9" t="s">
        <v>97</v>
      </c>
      <c r="E116" s="9">
        <v>80</v>
      </c>
      <c r="F116" s="9"/>
      <c r="J116" s="9"/>
      <c r="L116" s="82"/>
    </row>
    <row r="117" spans="1:12" ht="15.75" thickBot="1">
      <c r="A117" s="11"/>
      <c r="B117" s="351"/>
      <c r="C117" s="12"/>
      <c r="D117" s="13" t="s">
        <v>31</v>
      </c>
      <c r="E117" s="13">
        <v>0</v>
      </c>
      <c r="F117" s="13"/>
      <c r="G117" s="80"/>
      <c r="H117" s="80"/>
      <c r="I117" s="80"/>
      <c r="J117" s="13"/>
      <c r="K117" s="80"/>
      <c r="L117" s="82"/>
    </row>
    <row r="118" spans="1:12">
      <c r="A118" s="8">
        <v>30</v>
      </c>
      <c r="B118" s="349" t="s">
        <v>303</v>
      </c>
      <c r="C118" s="34"/>
      <c r="D118" s="20" t="s">
        <v>6</v>
      </c>
      <c r="E118" s="20">
        <v>40</v>
      </c>
      <c r="F118" s="20"/>
      <c r="J118" s="20"/>
      <c r="L118" s="82"/>
    </row>
    <row r="119" spans="1:12" ht="15.75" thickBot="1">
      <c r="A119" s="11"/>
      <c r="B119" s="351"/>
      <c r="C119" s="12"/>
      <c r="D119" s="13" t="s">
        <v>7</v>
      </c>
      <c r="E119" s="13">
        <v>0</v>
      </c>
      <c r="F119" s="13"/>
      <c r="G119" s="80"/>
      <c r="H119" s="80"/>
      <c r="I119" s="80"/>
      <c r="J119" s="13"/>
      <c r="K119" s="80"/>
      <c r="L119" s="82"/>
    </row>
    <row r="120" spans="1:12">
      <c r="A120" s="8">
        <v>31</v>
      </c>
      <c r="B120" s="349" t="s">
        <v>32</v>
      </c>
      <c r="C120" s="34"/>
      <c r="D120" s="20" t="s">
        <v>33</v>
      </c>
      <c r="E120" s="20">
        <v>10</v>
      </c>
      <c r="F120" s="20"/>
      <c r="G120" s="33"/>
      <c r="J120" s="20"/>
      <c r="K120" s="33"/>
      <c r="L120" s="82"/>
    </row>
    <row r="121" spans="1:12">
      <c r="A121" s="18"/>
      <c r="B121" s="350"/>
      <c r="C121" s="16"/>
      <c r="D121" s="9" t="s">
        <v>34</v>
      </c>
      <c r="E121" s="9">
        <v>10</v>
      </c>
      <c r="F121" s="9"/>
      <c r="J121" s="9"/>
      <c r="L121" s="82"/>
    </row>
    <row r="122" spans="1:12">
      <c r="A122" s="18"/>
      <c r="B122" s="350"/>
      <c r="C122" s="16"/>
      <c r="D122" s="9" t="s">
        <v>35</v>
      </c>
      <c r="E122" s="9">
        <v>10</v>
      </c>
      <c r="F122" s="9"/>
      <c r="J122" s="9"/>
      <c r="L122" s="82"/>
    </row>
    <row r="123" spans="1:12">
      <c r="A123" s="18"/>
      <c r="B123" s="350"/>
      <c r="C123" s="16"/>
      <c r="D123" s="9" t="s">
        <v>36</v>
      </c>
      <c r="E123" s="9">
        <v>25</v>
      </c>
      <c r="F123" s="9"/>
      <c r="J123" s="9"/>
      <c r="L123" s="82"/>
    </row>
    <row r="124" spans="1:12" ht="15.75" thickBot="1">
      <c r="A124" s="18"/>
      <c r="B124" s="351"/>
      <c r="C124" s="12"/>
      <c r="D124" s="13" t="s">
        <v>31</v>
      </c>
      <c r="E124" s="13">
        <v>0</v>
      </c>
      <c r="F124" s="13"/>
      <c r="G124" s="80"/>
      <c r="H124" s="80"/>
      <c r="I124" s="80"/>
      <c r="J124" s="13"/>
      <c r="K124" s="80"/>
      <c r="L124" s="82"/>
    </row>
    <row r="125" spans="1:12">
      <c r="A125" s="8">
        <v>32</v>
      </c>
      <c r="B125" s="349" t="s">
        <v>37</v>
      </c>
      <c r="C125" s="16"/>
      <c r="D125" s="35" t="s">
        <v>38</v>
      </c>
      <c r="E125" s="35">
        <v>0</v>
      </c>
      <c r="F125" s="35"/>
      <c r="G125" s="33"/>
      <c r="J125" s="35"/>
      <c r="K125" s="33"/>
      <c r="L125" s="82"/>
    </row>
    <row r="126" spans="1:12">
      <c r="A126" s="18"/>
      <c r="B126" s="350"/>
      <c r="C126" s="16"/>
      <c r="D126" s="35" t="s">
        <v>39</v>
      </c>
      <c r="E126" s="35">
        <v>10</v>
      </c>
      <c r="F126" s="35"/>
      <c r="G126" s="36"/>
      <c r="J126" s="35"/>
      <c r="K126" s="36"/>
      <c r="L126" s="82"/>
    </row>
    <row r="127" spans="1:12">
      <c r="A127" s="18"/>
      <c r="B127" s="350"/>
      <c r="C127" s="16"/>
      <c r="D127" s="35" t="s">
        <v>40</v>
      </c>
      <c r="E127" s="35">
        <v>20</v>
      </c>
      <c r="F127" s="35"/>
      <c r="G127" s="36"/>
      <c r="J127" s="35"/>
      <c r="K127" s="36"/>
      <c r="L127" s="82"/>
    </row>
    <row r="128" spans="1:12">
      <c r="A128" s="18"/>
      <c r="B128" s="350"/>
      <c r="C128" s="16"/>
      <c r="D128" s="35" t="s">
        <v>41</v>
      </c>
      <c r="E128" s="35">
        <v>30</v>
      </c>
      <c r="F128" s="35"/>
      <c r="G128" s="36"/>
      <c r="J128" s="35"/>
      <c r="K128" s="36"/>
      <c r="L128" s="82"/>
    </row>
    <row r="129" spans="1:12">
      <c r="A129" s="18"/>
      <c r="B129" s="350"/>
      <c r="C129" s="16"/>
      <c r="D129" s="35" t="s">
        <v>42</v>
      </c>
      <c r="E129" s="35">
        <v>20</v>
      </c>
      <c r="F129" s="35"/>
      <c r="G129" s="36"/>
      <c r="J129" s="35"/>
      <c r="K129" s="36"/>
      <c r="L129" s="82"/>
    </row>
    <row r="130" spans="1:12">
      <c r="A130" s="18"/>
      <c r="B130" s="350"/>
      <c r="C130" s="16"/>
      <c r="D130" s="35" t="s">
        <v>43</v>
      </c>
      <c r="E130" s="35">
        <v>10</v>
      </c>
      <c r="F130" s="35"/>
      <c r="G130" s="36"/>
      <c r="J130" s="35"/>
      <c r="K130" s="36"/>
      <c r="L130" s="82"/>
    </row>
    <row r="131" spans="1:12" ht="15.75" thickBot="1">
      <c r="A131" s="18"/>
      <c r="B131" s="351"/>
      <c r="C131" s="12"/>
      <c r="D131" s="37" t="s">
        <v>31</v>
      </c>
      <c r="E131" s="37">
        <v>0</v>
      </c>
      <c r="F131" s="37"/>
      <c r="G131" s="80"/>
      <c r="H131" s="80"/>
      <c r="I131" s="80"/>
      <c r="J131" s="13"/>
      <c r="K131" s="80"/>
      <c r="L131" s="82"/>
    </row>
    <row r="132" spans="1:12">
      <c r="A132" s="8">
        <v>33</v>
      </c>
      <c r="B132" s="353" t="s">
        <v>44</v>
      </c>
      <c r="C132" s="16"/>
      <c r="D132" s="9" t="s">
        <v>304</v>
      </c>
      <c r="E132" s="9">
        <v>0</v>
      </c>
      <c r="F132" s="9"/>
      <c r="G132" s="33"/>
      <c r="J132" s="9"/>
      <c r="K132" s="9"/>
      <c r="L132" s="82"/>
    </row>
    <row r="133" spans="1:12">
      <c r="A133" s="18"/>
      <c r="B133" s="353"/>
      <c r="C133" s="16"/>
      <c r="D133" s="9" t="s">
        <v>45</v>
      </c>
      <c r="E133" s="9">
        <v>5</v>
      </c>
      <c r="F133" s="9"/>
      <c r="J133" s="9" t="s">
        <v>462</v>
      </c>
      <c r="K133" s="9">
        <v>0</v>
      </c>
      <c r="L133" s="82"/>
    </row>
    <row r="134" spans="1:12">
      <c r="A134" s="18"/>
      <c r="B134" s="353"/>
      <c r="C134" s="16"/>
      <c r="D134" s="9" t="s">
        <v>46</v>
      </c>
      <c r="E134" s="9">
        <v>10</v>
      </c>
      <c r="F134" s="9"/>
      <c r="J134" s="9" t="s">
        <v>46</v>
      </c>
      <c r="K134" s="9">
        <v>5</v>
      </c>
      <c r="L134" s="82"/>
    </row>
    <row r="135" spans="1:12">
      <c r="A135" s="18"/>
      <c r="B135" s="353"/>
      <c r="C135" s="16"/>
      <c r="D135" s="9" t="s">
        <v>47</v>
      </c>
      <c r="E135" s="9">
        <v>15</v>
      </c>
      <c r="F135" s="9"/>
      <c r="J135" s="9" t="s">
        <v>47</v>
      </c>
      <c r="K135" s="9">
        <v>10</v>
      </c>
      <c r="L135" s="82"/>
    </row>
    <row r="136" spans="1:12">
      <c r="A136" s="18"/>
      <c r="B136" s="353"/>
      <c r="C136" s="16"/>
      <c r="D136" s="9" t="s">
        <v>48</v>
      </c>
      <c r="E136" s="9">
        <v>20</v>
      </c>
      <c r="F136" s="9"/>
      <c r="J136" s="9" t="s">
        <v>48</v>
      </c>
      <c r="K136" s="9">
        <v>15</v>
      </c>
      <c r="L136" s="82"/>
    </row>
    <row r="137" spans="1:12">
      <c r="A137" s="18"/>
      <c r="B137" s="353"/>
      <c r="C137" s="16"/>
      <c r="D137" s="9" t="s">
        <v>49</v>
      </c>
      <c r="E137" s="9">
        <v>25</v>
      </c>
      <c r="F137" s="9"/>
      <c r="J137" s="9" t="s">
        <v>49</v>
      </c>
      <c r="K137" s="9">
        <v>20</v>
      </c>
      <c r="L137" s="82"/>
    </row>
    <row r="138" spans="1:12">
      <c r="A138" s="18"/>
      <c r="B138" s="353"/>
      <c r="C138" s="16"/>
      <c r="D138" s="9" t="s">
        <v>50</v>
      </c>
      <c r="E138" s="9">
        <v>20</v>
      </c>
      <c r="F138" s="9"/>
      <c r="J138" s="9" t="s">
        <v>50</v>
      </c>
      <c r="K138" s="9">
        <v>15</v>
      </c>
      <c r="L138" s="82"/>
    </row>
    <row r="139" spans="1:12">
      <c r="A139" s="18"/>
      <c r="B139" s="353"/>
      <c r="C139" s="16"/>
      <c r="D139" s="9" t="s">
        <v>51</v>
      </c>
      <c r="E139" s="9">
        <v>15</v>
      </c>
      <c r="F139" s="9"/>
      <c r="J139" s="9" t="s">
        <v>51</v>
      </c>
      <c r="K139" s="9">
        <v>10</v>
      </c>
      <c r="L139" s="82"/>
    </row>
    <row r="140" spans="1:12" ht="15.75" thickBot="1">
      <c r="A140" s="11"/>
      <c r="B140" s="354"/>
      <c r="C140" s="12"/>
      <c r="D140" s="13" t="s">
        <v>31</v>
      </c>
      <c r="E140" s="13">
        <v>0</v>
      </c>
      <c r="F140" s="13"/>
      <c r="G140" s="80"/>
      <c r="H140" s="80"/>
      <c r="I140" s="80"/>
      <c r="J140" s="13" t="s">
        <v>31</v>
      </c>
      <c r="K140" s="13">
        <v>0</v>
      </c>
      <c r="L140" s="82"/>
    </row>
    <row r="141" spans="1:12" ht="15.75" thickBot="1">
      <c r="A141" s="18">
        <v>34</v>
      </c>
      <c r="B141" s="38" t="s">
        <v>52</v>
      </c>
      <c r="C141" s="12"/>
      <c r="D141" s="13" t="s">
        <v>53</v>
      </c>
      <c r="E141" s="13"/>
      <c r="F141" s="13"/>
      <c r="G141" s="80"/>
      <c r="H141" s="80"/>
      <c r="I141" s="80"/>
      <c r="J141" s="13"/>
      <c r="K141" s="80"/>
      <c r="L141" s="82"/>
    </row>
    <row r="142" spans="1:12" ht="30.75" thickBot="1">
      <c r="A142" s="8">
        <v>35</v>
      </c>
      <c r="B142" s="13" t="s">
        <v>54</v>
      </c>
      <c r="C142" s="12"/>
      <c r="D142" s="13" t="s">
        <v>53</v>
      </c>
      <c r="E142" s="13"/>
      <c r="F142" s="13"/>
      <c r="G142" s="80"/>
      <c r="H142" s="80"/>
      <c r="I142" s="80"/>
      <c r="J142" s="13"/>
      <c r="K142" s="80"/>
      <c r="L142" s="82"/>
    </row>
    <row r="143" spans="1:12" ht="15.75" thickBot="1">
      <c r="A143" s="39">
        <v>36</v>
      </c>
      <c r="B143" s="13" t="s">
        <v>55</v>
      </c>
      <c r="C143" s="12"/>
      <c r="D143" s="13" t="s">
        <v>53</v>
      </c>
      <c r="E143" s="13"/>
      <c r="F143" s="13"/>
      <c r="G143" s="80"/>
      <c r="H143" s="80"/>
      <c r="I143" s="80"/>
      <c r="J143" s="13"/>
      <c r="K143" s="80"/>
      <c r="L143" s="82"/>
    </row>
    <row r="144" spans="1:12" ht="15.75" thickBot="1">
      <c r="A144" s="39">
        <v>37</v>
      </c>
      <c r="B144" s="13" t="s">
        <v>56</v>
      </c>
      <c r="C144" s="12"/>
      <c r="D144" s="13" t="s">
        <v>53</v>
      </c>
      <c r="E144" s="13"/>
      <c r="F144" s="13"/>
      <c r="G144" s="80"/>
      <c r="H144" s="80"/>
      <c r="I144" s="80"/>
      <c r="J144" s="13"/>
      <c r="K144" s="80"/>
      <c r="L144" s="82"/>
    </row>
    <row r="145" spans="1:12" ht="15.75" thickBot="1">
      <c r="A145" s="11">
        <v>38</v>
      </c>
      <c r="B145" s="13" t="s">
        <v>57</v>
      </c>
      <c r="C145" s="12"/>
      <c r="D145" s="13" t="s">
        <v>53</v>
      </c>
      <c r="E145" s="13"/>
      <c r="F145" s="13"/>
      <c r="G145" s="80"/>
      <c r="H145" s="80"/>
      <c r="I145" s="80"/>
      <c r="J145" s="13"/>
      <c r="K145" s="80"/>
      <c r="L145" s="82"/>
    </row>
    <row r="146" spans="1:12" ht="15.75" thickBot="1">
      <c r="A146" s="39">
        <v>39</v>
      </c>
      <c r="B146" s="13" t="s">
        <v>58</v>
      </c>
      <c r="C146" s="12"/>
      <c r="D146" s="13" t="s">
        <v>53</v>
      </c>
      <c r="E146" s="13"/>
      <c r="F146" s="13"/>
      <c r="G146" s="80"/>
      <c r="H146" s="80"/>
      <c r="I146" s="80"/>
      <c r="J146" s="13"/>
      <c r="K146" s="80"/>
      <c r="L146" s="82"/>
    </row>
    <row r="147" spans="1:12" ht="15.75" thickBot="1">
      <c r="A147" s="11">
        <v>40</v>
      </c>
      <c r="B147" s="13" t="s">
        <v>59</v>
      </c>
      <c r="C147" s="12"/>
      <c r="D147" s="13" t="s">
        <v>53</v>
      </c>
      <c r="E147" s="13"/>
      <c r="F147" s="13"/>
      <c r="G147" s="80"/>
      <c r="H147" s="80"/>
      <c r="I147" s="80"/>
      <c r="J147" s="13"/>
      <c r="K147" s="80"/>
      <c r="L147" s="82"/>
    </row>
    <row r="148" spans="1:12" ht="15.75" thickBot="1">
      <c r="A148" s="18">
        <v>41</v>
      </c>
      <c r="B148" s="13" t="s">
        <v>60</v>
      </c>
      <c r="C148" s="12"/>
      <c r="D148" s="13" t="s">
        <v>53</v>
      </c>
      <c r="E148" s="13"/>
      <c r="F148" s="13"/>
      <c r="G148" s="80"/>
      <c r="H148" s="80"/>
      <c r="I148" s="80"/>
      <c r="J148" s="13"/>
      <c r="K148" s="80"/>
      <c r="L148" s="82"/>
    </row>
    <row r="149" spans="1:12" ht="15.75" thickBot="1">
      <c r="A149" s="39">
        <v>42</v>
      </c>
      <c r="B149" s="13" t="s">
        <v>61</v>
      </c>
      <c r="C149" s="12"/>
      <c r="D149" s="13" t="s">
        <v>53</v>
      </c>
      <c r="E149" s="13"/>
      <c r="F149" s="13"/>
      <c r="G149" s="80"/>
      <c r="H149" s="80"/>
      <c r="I149" s="80"/>
      <c r="J149" s="13"/>
      <c r="K149" s="80"/>
      <c r="L149" s="82"/>
    </row>
    <row r="150" spans="1:12" ht="15.75" thickBot="1">
      <c r="A150" s="11">
        <v>43</v>
      </c>
      <c r="B150" s="13" t="s">
        <v>62</v>
      </c>
      <c r="C150" s="12"/>
      <c r="D150" s="13" t="s">
        <v>53</v>
      </c>
      <c r="E150" s="13"/>
      <c r="F150" s="13"/>
      <c r="G150" s="80"/>
      <c r="H150" s="80"/>
      <c r="I150" s="80"/>
      <c r="J150" s="13"/>
      <c r="K150" s="80"/>
      <c r="L150" s="82"/>
    </row>
    <row r="151" spans="1:12">
      <c r="A151" s="8">
        <v>44</v>
      </c>
      <c r="B151" s="349" t="s">
        <v>436</v>
      </c>
      <c r="C151" s="16"/>
      <c r="D151" s="9" t="s">
        <v>6</v>
      </c>
      <c r="E151" s="9"/>
      <c r="F151" s="9"/>
      <c r="G151" s="9">
        <v>20</v>
      </c>
      <c r="J151" s="9"/>
      <c r="L151" s="82"/>
    </row>
    <row r="152" spans="1:12" ht="15.75" thickBot="1">
      <c r="A152" s="40"/>
      <c r="B152" s="351"/>
      <c r="C152" s="12"/>
      <c r="D152" s="13" t="s">
        <v>7</v>
      </c>
      <c r="E152" s="13"/>
      <c r="F152" s="13"/>
      <c r="G152" s="13">
        <v>0</v>
      </c>
      <c r="H152" s="80"/>
      <c r="I152" s="80"/>
      <c r="J152" s="13"/>
      <c r="K152" s="80"/>
      <c r="L152" s="82"/>
    </row>
    <row r="153" spans="1:12">
      <c r="A153" s="8">
        <v>45</v>
      </c>
      <c r="B153" s="349" t="s">
        <v>443</v>
      </c>
      <c r="C153" s="16"/>
      <c r="D153" s="9" t="s">
        <v>6</v>
      </c>
      <c r="E153" s="9"/>
      <c r="F153" s="9"/>
      <c r="G153" s="9">
        <v>10</v>
      </c>
      <c r="J153" s="9"/>
      <c r="K153" s="1">
        <v>20</v>
      </c>
      <c r="L153" s="82"/>
    </row>
    <row r="154" spans="1:12" ht="15.75" thickBot="1">
      <c r="A154" s="40"/>
      <c r="B154" s="351"/>
      <c r="C154" s="12"/>
      <c r="D154" s="13" t="s">
        <v>7</v>
      </c>
      <c r="E154" s="13"/>
      <c r="F154" s="13"/>
      <c r="G154" s="13">
        <v>0</v>
      </c>
      <c r="H154" s="80"/>
      <c r="I154" s="80"/>
      <c r="J154" s="13"/>
      <c r="K154" s="28">
        <v>0</v>
      </c>
      <c r="L154" s="82"/>
    </row>
    <row r="155" spans="1:12">
      <c r="A155" s="8">
        <v>46</v>
      </c>
      <c r="B155" s="349" t="s">
        <v>437</v>
      </c>
      <c r="C155" s="34"/>
      <c r="D155" s="20" t="s">
        <v>6</v>
      </c>
      <c r="E155" s="20"/>
      <c r="F155" s="20"/>
      <c r="G155" s="20">
        <v>10</v>
      </c>
      <c r="H155" s="175"/>
      <c r="I155" s="175"/>
      <c r="J155" s="20"/>
      <c r="K155" s="175"/>
      <c r="L155" s="82"/>
    </row>
    <row r="156" spans="1:12" ht="15.75" thickBot="1">
      <c r="A156" s="40"/>
      <c r="B156" s="351"/>
      <c r="C156" s="12"/>
      <c r="D156" s="13" t="s">
        <v>7</v>
      </c>
      <c r="E156" s="13"/>
      <c r="F156" s="13"/>
      <c r="G156" s="13">
        <v>0</v>
      </c>
      <c r="H156" s="80"/>
      <c r="I156" s="80"/>
      <c r="J156" s="13"/>
      <c r="K156" s="80"/>
      <c r="L156" s="82"/>
    </row>
    <row r="157" spans="1:12">
      <c r="A157" s="334">
        <v>47</v>
      </c>
      <c r="B157" s="353" t="s">
        <v>444</v>
      </c>
      <c r="C157" s="16"/>
      <c r="D157" s="9" t="s">
        <v>6</v>
      </c>
      <c r="E157" s="9"/>
      <c r="F157" s="9"/>
      <c r="G157" s="138"/>
      <c r="H157" s="138"/>
      <c r="I157" s="138"/>
      <c r="J157" s="9"/>
      <c r="K157" s="9">
        <v>15</v>
      </c>
      <c r="L157" s="82"/>
    </row>
    <row r="158" spans="1:12">
      <c r="A158" s="335"/>
      <c r="B158" s="353"/>
      <c r="C158" s="16"/>
      <c r="D158" s="9" t="s">
        <v>7</v>
      </c>
      <c r="E158" s="9"/>
      <c r="F158" s="9"/>
      <c r="G158" s="138"/>
      <c r="H158" s="138"/>
      <c r="I158" s="138"/>
      <c r="J158" s="9"/>
      <c r="K158" s="9">
        <v>0</v>
      </c>
      <c r="L158" s="82"/>
    </row>
    <row r="159" spans="1:12" s="163" customFormat="1" ht="15.75" thickBot="1">
      <c r="A159" s="336"/>
      <c r="B159" s="157"/>
      <c r="C159" s="12"/>
      <c r="D159" s="13" t="s">
        <v>31</v>
      </c>
      <c r="E159" s="13"/>
      <c r="F159" s="13"/>
      <c r="G159" s="80"/>
      <c r="H159" s="80"/>
      <c r="I159" s="80"/>
      <c r="J159" s="13"/>
      <c r="K159" s="13">
        <v>0</v>
      </c>
      <c r="L159" s="82"/>
    </row>
    <row r="160" spans="1:12">
      <c r="A160" s="8">
        <v>48</v>
      </c>
      <c r="B160" s="350" t="s">
        <v>438</v>
      </c>
      <c r="C160" s="16"/>
      <c r="E160" s="9"/>
      <c r="F160" s="9"/>
      <c r="J160" s="9" t="s">
        <v>439</v>
      </c>
      <c r="K160" s="9">
        <v>10</v>
      </c>
      <c r="L160" s="82"/>
    </row>
    <row r="161" spans="1:12" ht="30">
      <c r="A161" s="18"/>
      <c r="B161" s="350"/>
      <c r="C161" s="16"/>
      <c r="E161" s="9"/>
      <c r="F161" s="9"/>
      <c r="J161" s="9" t="s">
        <v>440</v>
      </c>
      <c r="K161" s="9">
        <v>5</v>
      </c>
      <c r="L161" s="82"/>
    </row>
    <row r="162" spans="1:12">
      <c r="A162" s="18"/>
      <c r="B162" s="350"/>
      <c r="C162" s="16"/>
      <c r="E162" s="9"/>
      <c r="F162" s="9"/>
      <c r="J162" s="9" t="s">
        <v>441</v>
      </c>
      <c r="K162" s="9">
        <v>5</v>
      </c>
      <c r="L162" s="82"/>
    </row>
    <row r="163" spans="1:12" ht="15.75" thickBot="1">
      <c r="A163" s="40"/>
      <c r="B163" s="351"/>
      <c r="C163" s="12"/>
      <c r="D163" s="80"/>
      <c r="E163" s="13"/>
      <c r="F163" s="13"/>
      <c r="G163" s="80"/>
      <c r="H163" s="80"/>
      <c r="I163" s="80"/>
      <c r="J163" s="13" t="s">
        <v>442</v>
      </c>
      <c r="K163" s="13">
        <v>0</v>
      </c>
      <c r="L163" s="82"/>
    </row>
    <row r="164" spans="1:12">
      <c r="A164" s="8">
        <v>49</v>
      </c>
      <c r="B164" s="350" t="s">
        <v>445</v>
      </c>
      <c r="C164" s="16"/>
      <c r="D164" s="9" t="s">
        <v>6</v>
      </c>
      <c r="E164" s="9"/>
      <c r="F164" s="9"/>
      <c r="G164" s="9">
        <v>20</v>
      </c>
      <c r="J164" s="9"/>
      <c r="K164" s="9"/>
      <c r="L164" s="82"/>
    </row>
    <row r="165" spans="1:12" ht="15.75" thickBot="1">
      <c r="A165" s="40"/>
      <c r="B165" s="351"/>
      <c r="C165" s="12"/>
      <c r="D165" s="13" t="s">
        <v>7</v>
      </c>
      <c r="E165" s="13"/>
      <c r="F165" s="13"/>
      <c r="G165" s="13">
        <v>0</v>
      </c>
      <c r="H165" s="80"/>
      <c r="I165" s="80"/>
      <c r="J165" s="13"/>
      <c r="K165" s="13"/>
      <c r="L165" s="82"/>
    </row>
    <row r="166" spans="1:12">
      <c r="A166" s="8">
        <v>50</v>
      </c>
      <c r="B166" s="350" t="s">
        <v>446</v>
      </c>
      <c r="C166" s="16"/>
      <c r="D166" s="9" t="s">
        <v>6</v>
      </c>
      <c r="E166" s="9"/>
      <c r="F166" s="9"/>
      <c r="J166" s="9"/>
      <c r="K166" s="9">
        <v>10</v>
      </c>
      <c r="L166" s="82"/>
    </row>
    <row r="167" spans="1:12" ht="15.75" thickBot="1">
      <c r="A167" s="40"/>
      <c r="B167" s="351"/>
      <c r="C167" s="12"/>
      <c r="D167" s="13" t="s">
        <v>7</v>
      </c>
      <c r="E167" s="13"/>
      <c r="F167" s="13"/>
      <c r="G167" s="80"/>
      <c r="H167" s="80"/>
      <c r="I167" s="80"/>
      <c r="J167" s="13"/>
      <c r="K167" s="13">
        <v>0</v>
      </c>
      <c r="L167" s="82"/>
    </row>
    <row r="168" spans="1:12">
      <c r="L168" s="82"/>
    </row>
    <row r="169" spans="1:12" ht="18.75">
      <c r="B169" s="41" t="s">
        <v>63</v>
      </c>
      <c r="C169" s="42">
        <v>9</v>
      </c>
      <c r="D169" s="41"/>
      <c r="E169" s="41">
        <f>SUM(E170,E182,E192)</f>
        <v>300</v>
      </c>
      <c r="F169" s="41"/>
      <c r="G169" s="41">
        <f>SUM(G170,G182,G192)</f>
        <v>0</v>
      </c>
      <c r="H169" s="41"/>
      <c r="I169" s="41"/>
      <c r="J169" s="41"/>
      <c r="K169" s="41">
        <f>SUM(K170,K182,K192)</f>
        <v>0</v>
      </c>
      <c r="L169" s="82"/>
    </row>
    <row r="170" spans="1:12" ht="16.5" thickBot="1">
      <c r="B170" s="43" t="s">
        <v>64</v>
      </c>
      <c r="C170" s="44">
        <v>3</v>
      </c>
      <c r="D170" s="45"/>
      <c r="E170" s="45">
        <f>SUM(E171,E175,E179)</f>
        <v>120</v>
      </c>
      <c r="F170" s="45"/>
      <c r="G170" s="45">
        <f>SUM(G171,G175,G179)</f>
        <v>0</v>
      </c>
      <c r="H170" s="45"/>
      <c r="I170" s="45"/>
      <c r="J170" s="45"/>
      <c r="K170" s="45">
        <f>SUM(K171,K175,K179)</f>
        <v>0</v>
      </c>
      <c r="L170" s="82"/>
    </row>
    <row r="171" spans="1:12">
      <c r="A171" s="8">
        <v>51</v>
      </c>
      <c r="B171" s="357" t="s">
        <v>447</v>
      </c>
      <c r="C171" s="16"/>
      <c r="D171" s="9" t="s">
        <v>6</v>
      </c>
      <c r="E171" s="9">
        <v>30</v>
      </c>
      <c r="F171" s="9"/>
      <c r="J171" s="9"/>
      <c r="L171" s="82"/>
    </row>
    <row r="172" spans="1:12" ht="15.75" thickBot="1">
      <c r="A172" s="18"/>
      <c r="B172" s="358"/>
      <c r="C172" s="12"/>
      <c r="D172" s="13" t="s">
        <v>7</v>
      </c>
      <c r="E172" s="13">
        <v>0</v>
      </c>
      <c r="F172" s="13"/>
      <c r="G172" s="80"/>
      <c r="H172" s="80"/>
      <c r="I172" s="80"/>
      <c r="J172" s="13"/>
      <c r="K172" s="80"/>
      <c r="L172" s="82"/>
    </row>
    <row r="173" spans="1:12">
      <c r="A173" s="8">
        <v>52</v>
      </c>
      <c r="B173" s="349" t="s">
        <v>65</v>
      </c>
      <c r="C173" s="16"/>
      <c r="D173" s="9" t="s">
        <v>66</v>
      </c>
      <c r="E173" s="9">
        <v>0</v>
      </c>
      <c r="F173" s="9"/>
      <c r="J173" s="9"/>
      <c r="L173" s="82"/>
    </row>
    <row r="174" spans="1:12">
      <c r="A174" s="18"/>
      <c r="B174" s="350"/>
      <c r="C174" s="16"/>
      <c r="D174" s="9" t="s">
        <v>67</v>
      </c>
      <c r="E174" s="9">
        <v>20</v>
      </c>
      <c r="F174" s="9"/>
      <c r="J174" s="9"/>
      <c r="L174" s="82"/>
    </row>
    <row r="175" spans="1:12">
      <c r="A175" s="18"/>
      <c r="B175" s="350"/>
      <c r="C175" s="16"/>
      <c r="D175" s="9" t="s">
        <v>68</v>
      </c>
      <c r="E175" s="9">
        <v>40</v>
      </c>
      <c r="F175" s="9"/>
      <c r="J175" s="9"/>
      <c r="L175" s="82"/>
    </row>
    <row r="176" spans="1:12" ht="15.75" thickBot="1">
      <c r="A176" s="18"/>
      <c r="B176" s="351"/>
      <c r="C176" s="12"/>
      <c r="D176" s="13" t="s">
        <v>31</v>
      </c>
      <c r="E176" s="13">
        <v>0</v>
      </c>
      <c r="F176" s="13"/>
      <c r="G176" s="80"/>
      <c r="H176" s="80"/>
      <c r="I176" s="80"/>
      <c r="J176" s="13"/>
      <c r="K176" s="80"/>
      <c r="L176" s="82"/>
    </row>
    <row r="177" spans="1:12">
      <c r="A177" s="8">
        <v>53</v>
      </c>
      <c r="B177" s="349" t="s">
        <v>69</v>
      </c>
      <c r="C177" s="16"/>
      <c r="D177" s="9" t="s">
        <v>66</v>
      </c>
      <c r="E177" s="9">
        <v>0</v>
      </c>
      <c r="F177" s="9"/>
      <c r="J177" s="9"/>
      <c r="L177" s="82"/>
    </row>
    <row r="178" spans="1:12">
      <c r="A178" s="18"/>
      <c r="B178" s="350"/>
      <c r="C178" s="16"/>
      <c r="D178" s="9" t="s">
        <v>67</v>
      </c>
      <c r="E178" s="9">
        <v>20</v>
      </c>
      <c r="F178" s="9"/>
      <c r="J178" s="9"/>
      <c r="L178" s="82"/>
    </row>
    <row r="179" spans="1:12">
      <c r="A179" s="18"/>
      <c r="B179" s="350"/>
      <c r="C179" s="16"/>
      <c r="D179" s="9" t="s">
        <v>68</v>
      </c>
      <c r="E179" s="9">
        <v>50</v>
      </c>
      <c r="F179" s="9"/>
      <c r="J179" s="9"/>
      <c r="L179" s="82"/>
    </row>
    <row r="180" spans="1:12" ht="15.75" thickBot="1">
      <c r="A180" s="11"/>
      <c r="B180" s="351"/>
      <c r="C180" s="12"/>
      <c r="D180" s="13" t="s">
        <v>31</v>
      </c>
      <c r="E180" s="13">
        <v>0</v>
      </c>
      <c r="F180" s="13"/>
      <c r="G180" s="80"/>
      <c r="H180" s="80"/>
      <c r="I180" s="80"/>
      <c r="J180" s="13"/>
      <c r="K180" s="80"/>
      <c r="L180" s="82"/>
    </row>
    <row r="181" spans="1:12">
      <c r="C181" s="46"/>
      <c r="L181" s="82"/>
    </row>
    <row r="182" spans="1:12" ht="16.5" thickBot="1">
      <c r="B182" s="43" t="s">
        <v>70</v>
      </c>
      <c r="C182" s="44">
        <v>2</v>
      </c>
      <c r="D182" s="45"/>
      <c r="E182" s="45">
        <f>SUM(E185,E189)</f>
        <v>60</v>
      </c>
      <c r="F182" s="45"/>
      <c r="G182" s="45">
        <v>0</v>
      </c>
      <c r="H182" s="45"/>
      <c r="I182" s="45"/>
      <c r="J182" s="45"/>
      <c r="K182" s="45">
        <v>0</v>
      </c>
      <c r="L182" s="82"/>
    </row>
    <row r="183" spans="1:12">
      <c r="A183" s="8">
        <v>54</v>
      </c>
      <c r="B183" s="350" t="s">
        <v>71</v>
      </c>
      <c r="C183" s="16"/>
      <c r="D183" s="9" t="s">
        <v>66</v>
      </c>
      <c r="E183" s="9">
        <v>0</v>
      </c>
      <c r="F183" s="9"/>
      <c r="J183" s="9"/>
      <c r="L183" s="82"/>
    </row>
    <row r="184" spans="1:12">
      <c r="A184" s="18"/>
      <c r="B184" s="350"/>
      <c r="C184" s="16"/>
      <c r="D184" s="9" t="s">
        <v>67</v>
      </c>
      <c r="E184" s="9">
        <v>15</v>
      </c>
      <c r="F184" s="9"/>
      <c r="J184" s="9"/>
      <c r="L184" s="82"/>
    </row>
    <row r="185" spans="1:12">
      <c r="A185" s="18"/>
      <c r="B185" s="350"/>
      <c r="C185" s="16"/>
      <c r="D185" s="9" t="s">
        <v>68</v>
      </c>
      <c r="E185" s="9">
        <v>30</v>
      </c>
      <c r="F185" s="9"/>
      <c r="J185" s="9"/>
      <c r="L185" s="82"/>
    </row>
    <row r="186" spans="1:12" ht="15.75" thickBot="1">
      <c r="A186" s="18"/>
      <c r="B186" s="351"/>
      <c r="C186" s="12"/>
      <c r="D186" s="13" t="s">
        <v>31</v>
      </c>
      <c r="E186" s="13">
        <v>0</v>
      </c>
      <c r="F186" s="13"/>
      <c r="G186" s="80"/>
      <c r="H186" s="80"/>
      <c r="I186" s="80"/>
      <c r="J186" s="13"/>
      <c r="K186" s="80"/>
      <c r="L186" s="82"/>
    </row>
    <row r="187" spans="1:12">
      <c r="A187" s="8">
        <v>55</v>
      </c>
      <c r="B187" s="349" t="s">
        <v>72</v>
      </c>
      <c r="C187" s="16"/>
      <c r="D187" s="9" t="s">
        <v>66</v>
      </c>
      <c r="E187" s="9">
        <v>0</v>
      </c>
      <c r="F187" s="9"/>
      <c r="J187" s="9"/>
      <c r="L187" s="82"/>
    </row>
    <row r="188" spans="1:12">
      <c r="A188" s="18"/>
      <c r="B188" s="350"/>
      <c r="C188" s="16"/>
      <c r="D188" s="9" t="s">
        <v>67</v>
      </c>
      <c r="E188" s="9">
        <v>15</v>
      </c>
      <c r="F188" s="9"/>
      <c r="J188" s="9"/>
      <c r="L188" s="82"/>
    </row>
    <row r="189" spans="1:12">
      <c r="A189" s="18"/>
      <c r="B189" s="350"/>
      <c r="C189" s="16"/>
      <c r="D189" s="9" t="s">
        <v>68</v>
      </c>
      <c r="E189" s="9">
        <v>30</v>
      </c>
      <c r="F189" s="9"/>
      <c r="J189" s="9"/>
      <c r="L189" s="82"/>
    </row>
    <row r="190" spans="1:12" ht="15.75" thickBot="1">
      <c r="A190" s="11"/>
      <c r="B190" s="351"/>
      <c r="C190" s="12"/>
      <c r="D190" s="13" t="s">
        <v>31</v>
      </c>
      <c r="E190" s="13">
        <v>0</v>
      </c>
      <c r="F190" s="13"/>
      <c r="G190" s="80"/>
      <c r="H190" s="80"/>
      <c r="I190" s="80"/>
      <c r="J190" s="13"/>
      <c r="K190" s="80"/>
      <c r="L190" s="82"/>
    </row>
    <row r="191" spans="1:12">
      <c r="A191" s="47"/>
      <c r="B191" s="48"/>
      <c r="C191" s="46"/>
      <c r="L191" s="82"/>
    </row>
    <row r="192" spans="1:12" ht="16.5" thickBot="1">
      <c r="B192" s="43" t="s">
        <v>73</v>
      </c>
      <c r="C192" s="44">
        <v>4</v>
      </c>
      <c r="D192" s="45"/>
      <c r="E192" s="45">
        <f>SUM(E193,E196,E199,E204)</f>
        <v>120</v>
      </c>
      <c r="F192" s="45"/>
      <c r="G192" s="45">
        <v>0</v>
      </c>
      <c r="H192" s="45"/>
      <c r="I192" s="45"/>
      <c r="J192" s="45"/>
      <c r="K192" s="45">
        <v>0</v>
      </c>
      <c r="L192" s="82"/>
    </row>
    <row r="193" spans="1:12">
      <c r="A193" s="8">
        <v>56</v>
      </c>
      <c r="B193" s="350" t="s">
        <v>481</v>
      </c>
      <c r="C193" s="16"/>
      <c r="D193" s="9" t="s">
        <v>6</v>
      </c>
      <c r="E193" s="9">
        <v>40</v>
      </c>
      <c r="F193" s="9"/>
      <c r="J193" s="9"/>
      <c r="L193" s="82"/>
    </row>
    <row r="194" spans="1:12">
      <c r="A194" s="18"/>
      <c r="B194" s="350"/>
      <c r="C194" s="16"/>
      <c r="D194" s="9" t="s">
        <v>7</v>
      </c>
      <c r="E194" s="9">
        <v>0</v>
      </c>
      <c r="F194" s="9"/>
      <c r="J194" s="9"/>
      <c r="L194" s="82"/>
    </row>
    <row r="195" spans="1:12" ht="15.75" thickBot="1">
      <c r="A195" s="11"/>
      <c r="B195" s="351"/>
      <c r="C195" s="12"/>
      <c r="D195" s="13" t="s">
        <v>31</v>
      </c>
      <c r="E195" s="13">
        <v>0</v>
      </c>
      <c r="F195" s="13"/>
      <c r="G195" s="80"/>
      <c r="H195" s="80"/>
      <c r="I195" s="80"/>
      <c r="J195" s="13"/>
      <c r="K195" s="80"/>
      <c r="L195" s="82"/>
    </row>
    <row r="196" spans="1:12">
      <c r="A196" s="8">
        <v>57</v>
      </c>
      <c r="B196" s="349" t="s">
        <v>482</v>
      </c>
      <c r="C196" s="16"/>
      <c r="D196" s="9" t="s">
        <v>6</v>
      </c>
      <c r="E196" s="9">
        <v>30</v>
      </c>
      <c r="F196" s="9"/>
      <c r="J196" s="9"/>
      <c r="L196" s="82"/>
    </row>
    <row r="197" spans="1:12">
      <c r="A197" s="18"/>
      <c r="B197" s="350"/>
      <c r="C197" s="16"/>
      <c r="D197" s="9" t="s">
        <v>7</v>
      </c>
      <c r="E197" s="9">
        <v>0</v>
      </c>
      <c r="F197" s="9"/>
      <c r="J197" s="9"/>
      <c r="L197" s="82"/>
    </row>
    <row r="198" spans="1:12" ht="15.75" thickBot="1">
      <c r="A198" s="11"/>
      <c r="B198" s="351"/>
      <c r="C198" s="12"/>
      <c r="D198" s="13" t="s">
        <v>31</v>
      </c>
      <c r="E198" s="13">
        <v>0</v>
      </c>
      <c r="F198" s="13"/>
      <c r="G198" s="80"/>
      <c r="H198" s="80"/>
      <c r="I198" s="80"/>
      <c r="J198" s="13"/>
      <c r="K198" s="80"/>
      <c r="L198" s="82"/>
    </row>
    <row r="199" spans="1:12">
      <c r="A199" s="8">
        <v>58</v>
      </c>
      <c r="B199" s="349" t="s">
        <v>483</v>
      </c>
      <c r="C199" s="16"/>
      <c r="D199" s="9" t="s">
        <v>6</v>
      </c>
      <c r="E199" s="9">
        <v>20</v>
      </c>
      <c r="F199" s="9"/>
      <c r="J199" s="9"/>
      <c r="L199" s="82"/>
    </row>
    <row r="200" spans="1:12">
      <c r="A200" s="18"/>
      <c r="B200" s="350"/>
      <c r="C200" s="16"/>
      <c r="D200" s="9" t="s">
        <v>7</v>
      </c>
      <c r="E200" s="9">
        <v>0</v>
      </c>
      <c r="F200" s="9"/>
      <c r="J200" s="9"/>
      <c r="L200" s="82"/>
    </row>
    <row r="201" spans="1:12" ht="15.75" thickBot="1">
      <c r="A201" s="11"/>
      <c r="B201" s="351"/>
      <c r="C201" s="12"/>
      <c r="D201" s="13" t="s">
        <v>31</v>
      </c>
      <c r="E201" s="13">
        <v>0</v>
      </c>
      <c r="F201" s="13"/>
      <c r="G201" s="80"/>
      <c r="H201" s="80"/>
      <c r="I201" s="80"/>
      <c r="J201" s="13"/>
      <c r="K201" s="80"/>
      <c r="L201" s="82"/>
    </row>
    <row r="202" spans="1:12">
      <c r="A202" s="8">
        <v>59</v>
      </c>
      <c r="B202" s="349" t="s">
        <v>74</v>
      </c>
      <c r="C202" s="16"/>
      <c r="D202" s="9" t="s">
        <v>75</v>
      </c>
      <c r="E202" s="9">
        <v>0</v>
      </c>
      <c r="F202" s="9"/>
      <c r="J202" s="9"/>
      <c r="L202" s="82"/>
    </row>
    <row r="203" spans="1:12" ht="30">
      <c r="A203" s="18"/>
      <c r="B203" s="350"/>
      <c r="C203" s="16"/>
      <c r="D203" s="9" t="s">
        <v>76</v>
      </c>
      <c r="E203" s="9">
        <v>10</v>
      </c>
      <c r="F203" s="9"/>
      <c r="J203" s="9"/>
      <c r="L203" s="82"/>
    </row>
    <row r="204" spans="1:12" ht="30">
      <c r="A204" s="18"/>
      <c r="B204" s="350"/>
      <c r="C204" s="16"/>
      <c r="D204" s="9" t="s">
        <v>77</v>
      </c>
      <c r="E204" s="9">
        <v>30</v>
      </c>
      <c r="F204" s="9"/>
      <c r="J204" s="9"/>
      <c r="L204" s="82"/>
    </row>
    <row r="205" spans="1:12" ht="15.75" thickBot="1">
      <c r="A205" s="11"/>
      <c r="B205" s="351"/>
      <c r="C205" s="12"/>
      <c r="D205" s="13" t="s">
        <v>31</v>
      </c>
      <c r="E205" s="13">
        <v>0</v>
      </c>
      <c r="F205" s="13"/>
      <c r="G205" s="80"/>
      <c r="H205" s="80"/>
      <c r="I205" s="80"/>
      <c r="J205" s="13"/>
      <c r="K205" s="80"/>
      <c r="L205" s="82"/>
    </row>
    <row r="206" spans="1:12">
      <c r="L206" s="82"/>
    </row>
    <row r="207" spans="1:12" ht="19.5" thickBot="1">
      <c r="B207" s="49" t="s">
        <v>78</v>
      </c>
      <c r="C207" s="50">
        <v>2</v>
      </c>
      <c r="D207" s="51"/>
      <c r="E207" s="51">
        <v>0</v>
      </c>
      <c r="F207" s="51"/>
      <c r="G207" s="51">
        <v>0</v>
      </c>
      <c r="H207" s="51"/>
      <c r="I207" s="51"/>
      <c r="J207" s="51"/>
      <c r="K207" s="51">
        <v>0</v>
      </c>
      <c r="L207" s="82"/>
    </row>
    <row r="208" spans="1:12" s="1" customFormat="1" ht="15.75" thickBot="1">
      <c r="A208" s="39">
        <v>60</v>
      </c>
      <c r="B208" s="52" t="s">
        <v>79</v>
      </c>
      <c r="D208" s="52" t="s">
        <v>53</v>
      </c>
      <c r="E208" s="52"/>
      <c r="F208" s="52"/>
      <c r="J208" s="52"/>
      <c r="L208" s="82"/>
    </row>
    <row r="209" spans="1:12" s="1" customFormat="1" ht="15.75" thickBot="1">
      <c r="A209" s="39">
        <v>61</v>
      </c>
      <c r="B209" s="52" t="s">
        <v>80</v>
      </c>
      <c r="D209" s="52" t="s">
        <v>53</v>
      </c>
      <c r="E209" s="52"/>
      <c r="F209" s="52"/>
      <c r="J209" s="52"/>
      <c r="L209" s="82"/>
    </row>
    <row r="210" spans="1:12">
      <c r="L210" s="82"/>
    </row>
    <row r="211" spans="1:12" ht="19.5" thickBot="1">
      <c r="B211" s="53" t="s">
        <v>81</v>
      </c>
      <c r="C211" s="54">
        <v>4</v>
      </c>
      <c r="D211" s="55"/>
      <c r="E211" s="55">
        <v>0</v>
      </c>
      <c r="F211" s="55"/>
      <c r="G211" s="55">
        <v>0</v>
      </c>
      <c r="H211" s="55"/>
      <c r="I211" s="55"/>
      <c r="J211" s="55"/>
      <c r="K211" s="55">
        <v>0</v>
      </c>
      <c r="L211" s="82"/>
    </row>
    <row r="212" spans="1:12" ht="15.75" thickBot="1">
      <c r="A212" s="8">
        <v>62</v>
      </c>
      <c r="B212" s="47" t="s">
        <v>457</v>
      </c>
      <c r="C212" s="1"/>
      <c r="D212" s="10" t="s">
        <v>53</v>
      </c>
      <c r="E212" s="1"/>
      <c r="F212" s="1"/>
      <c r="J212" s="1"/>
      <c r="L212" s="82"/>
    </row>
    <row r="213" spans="1:12" ht="15.75" thickBot="1">
      <c r="A213" s="39">
        <v>63</v>
      </c>
      <c r="B213" s="47" t="s">
        <v>458</v>
      </c>
      <c r="C213" s="1"/>
      <c r="D213" s="10"/>
      <c r="E213" s="1"/>
      <c r="F213" s="1"/>
      <c r="J213" s="1"/>
      <c r="L213" s="82"/>
    </row>
    <row r="214" spans="1:12" ht="30.75" thickBot="1">
      <c r="A214" s="39">
        <v>64</v>
      </c>
      <c r="B214" s="52" t="s">
        <v>459</v>
      </c>
      <c r="C214" s="1"/>
      <c r="D214" s="10" t="s">
        <v>53</v>
      </c>
      <c r="E214" s="1"/>
      <c r="F214" s="1"/>
      <c r="J214" s="1"/>
      <c r="L214" s="82"/>
    </row>
    <row r="215" spans="1:12" ht="15.75" thickBot="1">
      <c r="A215" s="11">
        <v>65</v>
      </c>
      <c r="B215" s="52" t="s">
        <v>460</v>
      </c>
      <c r="C215" s="1"/>
      <c r="D215" s="10"/>
      <c r="E215" s="1"/>
      <c r="F215" s="1"/>
      <c r="J215" s="1"/>
      <c r="L215" s="82"/>
    </row>
    <row r="216" spans="1:12">
      <c r="A216" s="56"/>
      <c r="B216" s="57"/>
      <c r="C216" s="1"/>
      <c r="D216" s="10"/>
      <c r="E216" s="1"/>
      <c r="F216" s="1"/>
      <c r="J216" s="1"/>
      <c r="L216" s="82"/>
    </row>
    <row r="217" spans="1:12" ht="18.75">
      <c r="B217" s="58" t="s">
        <v>82</v>
      </c>
      <c r="C217" s="59">
        <f>SUM(C256,C236,C218)</f>
        <v>17</v>
      </c>
      <c r="D217" s="60"/>
      <c r="E217" s="61">
        <f>E218+E236+E256</f>
        <v>250</v>
      </c>
      <c r="F217" s="61"/>
      <c r="G217" s="61">
        <f>G218+G236+G256</f>
        <v>0</v>
      </c>
      <c r="H217" s="61"/>
      <c r="I217" s="61">
        <f>I218+I236+I256</f>
        <v>0</v>
      </c>
      <c r="J217" s="61"/>
      <c r="K217" s="61">
        <f>K218+K236+K256</f>
        <v>30</v>
      </c>
      <c r="L217" s="82"/>
    </row>
    <row r="218" spans="1:12" ht="19.5" thickBot="1">
      <c r="B218" s="62" t="s">
        <v>83</v>
      </c>
      <c r="C218" s="63">
        <v>6</v>
      </c>
      <c r="D218" s="64"/>
      <c r="E218" s="64">
        <f>SUM(E219,E221,E223,E225,E227)</f>
        <v>60</v>
      </c>
      <c r="F218" s="64"/>
      <c r="G218" s="64">
        <f>SUM(G219,G221,G223,G225,G227)</f>
        <v>0</v>
      </c>
      <c r="H218" s="64"/>
      <c r="I218" s="64"/>
      <c r="J218" s="64"/>
      <c r="K218" s="64">
        <f>SUM(K219,K221,K223,K225,K227,K229,K231,K233)</f>
        <v>30</v>
      </c>
      <c r="L218" s="82"/>
    </row>
    <row r="219" spans="1:12">
      <c r="A219" s="8">
        <v>66</v>
      </c>
      <c r="B219" s="353" t="s">
        <v>84</v>
      </c>
      <c r="C219" s="16"/>
      <c r="D219" s="65" t="s">
        <v>6</v>
      </c>
      <c r="E219" s="65">
        <v>20</v>
      </c>
      <c r="F219" s="65"/>
      <c r="J219" s="65"/>
      <c r="L219" s="82"/>
    </row>
    <row r="220" spans="1:12" ht="15.75" thickBot="1">
      <c r="A220" s="40"/>
      <c r="B220" s="354"/>
      <c r="C220" s="12"/>
      <c r="D220" s="14" t="s">
        <v>7</v>
      </c>
      <c r="E220" s="14">
        <v>0</v>
      </c>
      <c r="F220" s="14"/>
      <c r="G220" s="80"/>
      <c r="H220" s="80"/>
      <c r="I220" s="80"/>
      <c r="J220" s="13"/>
      <c r="K220" s="80"/>
      <c r="L220" s="82"/>
    </row>
    <row r="221" spans="1:12">
      <c r="A221" s="8">
        <v>67</v>
      </c>
      <c r="B221" s="352" t="s">
        <v>85</v>
      </c>
      <c r="C221" s="34"/>
      <c r="D221" s="66" t="s">
        <v>6</v>
      </c>
      <c r="E221" s="66">
        <v>20</v>
      </c>
      <c r="F221" s="66"/>
      <c r="J221" s="66"/>
      <c r="L221" s="82"/>
    </row>
    <row r="222" spans="1:12" ht="15.75" thickBot="1">
      <c r="A222" s="40"/>
      <c r="B222" s="354"/>
      <c r="C222" s="12"/>
      <c r="D222" s="14" t="s">
        <v>7</v>
      </c>
      <c r="E222" s="14">
        <v>0</v>
      </c>
      <c r="F222" s="14"/>
      <c r="G222" s="80"/>
      <c r="H222" s="80"/>
      <c r="I222" s="80"/>
      <c r="J222" s="13"/>
      <c r="K222" s="80"/>
      <c r="L222" s="82"/>
    </row>
    <row r="223" spans="1:12">
      <c r="A223" s="8">
        <v>68</v>
      </c>
      <c r="B223" s="352" t="s">
        <v>86</v>
      </c>
      <c r="C223" s="34"/>
      <c r="D223" s="66" t="s">
        <v>6</v>
      </c>
      <c r="E223" s="66">
        <v>10</v>
      </c>
      <c r="F223" s="66"/>
      <c r="J223" s="66"/>
      <c r="L223" s="82"/>
    </row>
    <row r="224" spans="1:12" ht="15.75" thickBot="1">
      <c r="A224" s="40"/>
      <c r="B224" s="354"/>
      <c r="C224" s="12"/>
      <c r="D224" s="14" t="s">
        <v>7</v>
      </c>
      <c r="E224" s="14">
        <v>0</v>
      </c>
      <c r="F224" s="14"/>
      <c r="G224" s="80"/>
      <c r="H224" s="80"/>
      <c r="I224" s="80"/>
      <c r="J224" s="13"/>
      <c r="K224" s="80"/>
      <c r="L224" s="82"/>
    </row>
    <row r="225" spans="1:12">
      <c r="A225" s="8">
        <v>69</v>
      </c>
      <c r="B225" s="352" t="s">
        <v>87</v>
      </c>
      <c r="C225" s="34"/>
      <c r="D225" s="66" t="s">
        <v>6</v>
      </c>
      <c r="E225" s="66">
        <v>10</v>
      </c>
      <c r="F225" s="66"/>
      <c r="J225" s="66"/>
      <c r="L225" s="82"/>
    </row>
    <row r="226" spans="1:12" ht="15.75" thickBot="1">
      <c r="A226" s="11"/>
      <c r="B226" s="354"/>
      <c r="C226" s="12"/>
      <c r="D226" s="14" t="s">
        <v>7</v>
      </c>
      <c r="E226" s="14">
        <v>0</v>
      </c>
      <c r="F226" s="14"/>
      <c r="G226" s="80"/>
      <c r="H226" s="80"/>
      <c r="I226" s="80"/>
      <c r="J226" s="13"/>
      <c r="K226" s="80"/>
      <c r="L226" s="82"/>
    </row>
    <row r="227" spans="1:12">
      <c r="A227" s="8">
        <v>70</v>
      </c>
      <c r="B227" s="355" t="s">
        <v>448</v>
      </c>
      <c r="C227" s="34"/>
      <c r="D227" s="66" t="s">
        <v>6</v>
      </c>
      <c r="E227" s="66"/>
      <c r="F227" s="66"/>
      <c r="J227" s="66"/>
      <c r="K227" s="66">
        <v>10</v>
      </c>
      <c r="L227" s="82"/>
    </row>
    <row r="228" spans="1:12" ht="15.75" thickBot="1">
      <c r="A228" s="11"/>
      <c r="B228" s="356"/>
      <c r="C228" s="12"/>
      <c r="D228" s="14" t="s">
        <v>7</v>
      </c>
      <c r="E228" s="14"/>
      <c r="F228" s="14"/>
      <c r="G228" s="80"/>
      <c r="H228" s="80"/>
      <c r="I228" s="80"/>
      <c r="J228" s="13"/>
      <c r="K228" s="14">
        <v>0</v>
      </c>
      <c r="L228" s="82"/>
    </row>
    <row r="229" spans="1:12" s="163" customFormat="1">
      <c r="A229" s="8">
        <v>71</v>
      </c>
      <c r="B229" s="355" t="s">
        <v>489</v>
      </c>
      <c r="C229" s="34"/>
      <c r="D229" s="66" t="s">
        <v>6</v>
      </c>
      <c r="E229" s="66"/>
      <c r="F229" s="66"/>
      <c r="J229" s="66"/>
      <c r="K229" s="66">
        <v>10</v>
      </c>
      <c r="L229" s="82"/>
    </row>
    <row r="230" spans="1:12" s="163" customFormat="1" ht="15.75" thickBot="1">
      <c r="A230" s="11"/>
      <c r="B230" s="356"/>
      <c r="C230" s="12"/>
      <c r="D230" s="14" t="s">
        <v>7</v>
      </c>
      <c r="E230" s="14"/>
      <c r="F230" s="14"/>
      <c r="G230" s="80"/>
      <c r="H230" s="80"/>
      <c r="I230" s="80"/>
      <c r="J230" s="13"/>
      <c r="K230" s="14">
        <v>0</v>
      </c>
      <c r="L230" s="82"/>
    </row>
    <row r="231" spans="1:12">
      <c r="A231" s="8">
        <v>81</v>
      </c>
      <c r="B231" s="355" t="s">
        <v>499</v>
      </c>
      <c r="C231" s="34"/>
      <c r="D231" s="66" t="s">
        <v>6</v>
      </c>
      <c r="E231" s="66"/>
      <c r="F231" s="66"/>
      <c r="J231" s="66"/>
      <c r="K231" s="66">
        <v>5</v>
      </c>
      <c r="L231" s="82"/>
    </row>
    <row r="232" spans="1:12" ht="15.75" thickBot="1">
      <c r="A232" s="11"/>
      <c r="B232" s="356"/>
      <c r="C232" s="12"/>
      <c r="D232" s="14" t="s">
        <v>7</v>
      </c>
      <c r="E232" s="14"/>
      <c r="F232" s="14"/>
      <c r="G232" s="80"/>
      <c r="H232" s="80"/>
      <c r="I232" s="80"/>
      <c r="J232" s="13"/>
      <c r="K232" s="14">
        <v>0</v>
      </c>
      <c r="L232" s="82"/>
    </row>
    <row r="233" spans="1:12">
      <c r="A233" s="8">
        <v>82</v>
      </c>
      <c r="B233" s="355" t="s">
        <v>500</v>
      </c>
      <c r="C233" s="34"/>
      <c r="D233" s="66" t="s">
        <v>6</v>
      </c>
      <c r="E233" s="66"/>
      <c r="F233" s="66"/>
      <c r="J233" s="66"/>
      <c r="K233" s="1">
        <v>5</v>
      </c>
      <c r="L233" s="82"/>
    </row>
    <row r="234" spans="1:12" ht="15.75" thickBot="1">
      <c r="A234" s="11"/>
      <c r="B234" s="356"/>
      <c r="C234" s="12"/>
      <c r="D234" s="14" t="s">
        <v>7</v>
      </c>
      <c r="E234" s="14"/>
      <c r="F234" s="14"/>
      <c r="G234" s="80"/>
      <c r="H234" s="80"/>
      <c r="I234" s="80"/>
      <c r="J234" s="13"/>
      <c r="K234" s="28">
        <v>0</v>
      </c>
      <c r="L234" s="82"/>
    </row>
    <row r="235" spans="1:12">
      <c r="L235" s="82"/>
    </row>
    <row r="236" spans="1:12" ht="19.5" thickBot="1">
      <c r="B236" s="62" t="s">
        <v>88</v>
      </c>
      <c r="C236" s="63">
        <v>6</v>
      </c>
      <c r="D236" s="64"/>
      <c r="E236" s="64">
        <f>SUM(E237,E240,E247,E249,E251,E253)</f>
        <v>140</v>
      </c>
      <c r="F236" s="64"/>
      <c r="G236" s="64">
        <f>SUM(G237,G240,G247,G249,G251,G253)</f>
        <v>0</v>
      </c>
      <c r="H236" s="64"/>
      <c r="I236" s="64"/>
      <c r="J236" s="64"/>
      <c r="K236" s="64">
        <f>SUM(K237,K240,K247,K249,K251,K253-E237)</f>
        <v>0</v>
      </c>
      <c r="L236" s="82"/>
    </row>
    <row r="237" spans="1:12" s="69" customFormat="1" ht="15" customHeight="1">
      <c r="A237" s="8">
        <v>72</v>
      </c>
      <c r="B237" s="359" t="s">
        <v>490</v>
      </c>
      <c r="C237" s="190"/>
      <c r="D237" s="174" t="s">
        <v>6</v>
      </c>
      <c r="E237" s="174">
        <v>20</v>
      </c>
      <c r="F237" s="174"/>
      <c r="G237" s="191"/>
      <c r="H237" s="191"/>
      <c r="I237" s="191"/>
      <c r="J237" s="174" t="s">
        <v>6</v>
      </c>
      <c r="K237" s="174">
        <v>20</v>
      </c>
      <c r="L237" s="82"/>
    </row>
    <row r="238" spans="1:12" s="69" customFormat="1" ht="15" customHeight="1">
      <c r="A238" s="189"/>
      <c r="B238" s="360"/>
      <c r="C238" s="190"/>
      <c r="D238" s="174" t="s">
        <v>7</v>
      </c>
      <c r="E238" s="174">
        <v>0</v>
      </c>
      <c r="F238" s="174"/>
      <c r="G238" s="138"/>
      <c r="H238" s="138"/>
      <c r="I238" s="138"/>
      <c r="J238" s="174" t="s">
        <v>7</v>
      </c>
      <c r="K238" s="174">
        <v>0</v>
      </c>
      <c r="L238" s="82"/>
    </row>
    <row r="239" spans="1:12" s="69" customFormat="1" ht="15" customHeight="1" thickBot="1">
      <c r="A239" s="27"/>
      <c r="B239" s="192"/>
      <c r="C239" s="70"/>
      <c r="D239" s="193"/>
      <c r="E239" s="193"/>
      <c r="F239" s="71"/>
      <c r="G239" s="80"/>
      <c r="H239" s="80"/>
      <c r="I239" s="80"/>
      <c r="J239" s="71" t="s">
        <v>53</v>
      </c>
      <c r="K239" s="71">
        <v>0</v>
      </c>
      <c r="L239" s="82"/>
    </row>
    <row r="240" spans="1:12">
      <c r="A240" s="18">
        <v>73</v>
      </c>
      <c r="B240" s="350" t="s">
        <v>491</v>
      </c>
      <c r="C240" s="16"/>
      <c r="D240" s="65" t="s">
        <v>89</v>
      </c>
      <c r="E240" s="65">
        <v>60</v>
      </c>
      <c r="F240" s="65"/>
      <c r="J240" s="65"/>
      <c r="L240" s="82"/>
    </row>
    <row r="241" spans="1:12">
      <c r="A241" s="72"/>
      <c r="B241" s="350"/>
      <c r="C241" s="16"/>
      <c r="D241" s="65" t="s">
        <v>90</v>
      </c>
      <c r="E241" s="65">
        <v>50</v>
      </c>
      <c r="F241" s="65"/>
      <c r="J241" s="65"/>
      <c r="L241" s="82"/>
    </row>
    <row r="242" spans="1:12">
      <c r="A242" s="72"/>
      <c r="B242" s="350"/>
      <c r="C242" s="16"/>
      <c r="D242" s="65" t="s">
        <v>91</v>
      </c>
      <c r="E242" s="65">
        <v>40</v>
      </c>
      <c r="F242" s="65"/>
      <c r="J242" s="65"/>
      <c r="L242" s="82"/>
    </row>
    <row r="243" spans="1:12">
      <c r="A243" s="72"/>
      <c r="B243" s="350"/>
      <c r="C243" s="16"/>
      <c r="D243" s="65" t="s">
        <v>92</v>
      </c>
      <c r="E243" s="65">
        <v>30</v>
      </c>
      <c r="F243" s="65"/>
      <c r="J243" s="65"/>
      <c r="L243" s="82"/>
    </row>
    <row r="244" spans="1:12">
      <c r="A244" s="72"/>
      <c r="B244" s="350"/>
      <c r="C244" s="16"/>
      <c r="D244" s="65" t="s">
        <v>93</v>
      </c>
      <c r="E244" s="65">
        <v>20</v>
      </c>
      <c r="F244" s="65"/>
      <c r="J244" s="65"/>
      <c r="L244" s="82"/>
    </row>
    <row r="245" spans="1:12">
      <c r="A245" s="72"/>
      <c r="B245" s="350"/>
      <c r="C245" s="16"/>
      <c r="D245" s="65" t="s">
        <v>94</v>
      </c>
      <c r="E245" s="65">
        <v>10</v>
      </c>
      <c r="F245" s="65"/>
      <c r="J245" s="65"/>
      <c r="L245" s="82"/>
    </row>
    <row r="246" spans="1:12" ht="15.75" thickBot="1">
      <c r="A246" s="40"/>
      <c r="B246" s="351"/>
      <c r="C246" s="12"/>
      <c r="D246" s="14" t="s">
        <v>7</v>
      </c>
      <c r="E246" s="14">
        <v>0</v>
      </c>
      <c r="F246" s="14"/>
      <c r="G246" s="80"/>
      <c r="H246" s="80"/>
      <c r="I246" s="80"/>
      <c r="J246" s="13"/>
      <c r="K246" s="80"/>
      <c r="L246" s="82"/>
    </row>
    <row r="247" spans="1:12">
      <c r="A247" s="8">
        <v>74</v>
      </c>
      <c r="B247" s="352" t="s">
        <v>492</v>
      </c>
      <c r="C247" s="34"/>
      <c r="D247" s="66" t="s">
        <v>6</v>
      </c>
      <c r="E247" s="66">
        <v>20</v>
      </c>
      <c r="F247" s="66"/>
      <c r="J247" s="66"/>
      <c r="L247" s="82"/>
    </row>
    <row r="248" spans="1:12" ht="15.75" thickBot="1">
      <c r="A248" s="11"/>
      <c r="B248" s="354"/>
      <c r="C248" s="12"/>
      <c r="D248" s="14" t="s">
        <v>7</v>
      </c>
      <c r="E248" s="14">
        <v>0</v>
      </c>
      <c r="F248" s="14"/>
      <c r="G248" s="80"/>
      <c r="H248" s="80"/>
      <c r="I248" s="80"/>
      <c r="J248" s="13"/>
      <c r="K248" s="80"/>
      <c r="L248" s="82"/>
    </row>
    <row r="249" spans="1:12">
      <c r="A249" s="8">
        <v>75</v>
      </c>
      <c r="B249" s="349" t="s">
        <v>493</v>
      </c>
      <c r="C249" s="34"/>
      <c r="D249" s="66" t="s">
        <v>6</v>
      </c>
      <c r="E249" s="66">
        <v>20</v>
      </c>
      <c r="F249" s="66"/>
      <c r="J249" s="66"/>
      <c r="L249" s="82"/>
    </row>
    <row r="250" spans="1:12" ht="15.75" thickBot="1">
      <c r="A250" s="40"/>
      <c r="B250" s="351"/>
      <c r="C250" s="12"/>
      <c r="D250" s="14" t="s">
        <v>7</v>
      </c>
      <c r="E250" s="14">
        <v>0</v>
      </c>
      <c r="F250" s="14"/>
      <c r="G250" s="80"/>
      <c r="H250" s="80"/>
      <c r="I250" s="80"/>
      <c r="J250" s="13"/>
      <c r="K250" s="80"/>
      <c r="L250" s="82"/>
    </row>
    <row r="251" spans="1:12">
      <c r="A251" s="8">
        <v>76</v>
      </c>
      <c r="B251" s="352" t="s">
        <v>494</v>
      </c>
      <c r="C251" s="34"/>
      <c r="D251" s="66" t="s">
        <v>6</v>
      </c>
      <c r="E251" s="66">
        <v>10</v>
      </c>
      <c r="F251" s="66"/>
      <c r="G251" s="73"/>
      <c r="J251" s="66"/>
      <c r="K251" s="73"/>
      <c r="L251" s="82"/>
    </row>
    <row r="252" spans="1:12" ht="15.75" thickBot="1">
      <c r="A252" s="11"/>
      <c r="B252" s="354"/>
      <c r="C252" s="12"/>
      <c r="D252" s="14" t="s">
        <v>7</v>
      </c>
      <c r="E252" s="14">
        <v>0</v>
      </c>
      <c r="F252" s="14"/>
      <c r="G252" s="80"/>
      <c r="H252" s="80"/>
      <c r="I252" s="80"/>
      <c r="J252" s="13"/>
      <c r="K252" s="80"/>
      <c r="L252" s="82"/>
    </row>
    <row r="253" spans="1:12">
      <c r="A253" s="8">
        <v>77</v>
      </c>
      <c r="B253" s="349" t="s">
        <v>495</v>
      </c>
      <c r="C253" s="34"/>
      <c r="D253" s="66" t="s">
        <v>6</v>
      </c>
      <c r="E253" s="66">
        <v>10</v>
      </c>
      <c r="F253" s="66"/>
      <c r="J253" s="66"/>
      <c r="L253" s="82"/>
    </row>
    <row r="254" spans="1:12" ht="15.75" thickBot="1">
      <c r="A254" s="11"/>
      <c r="B254" s="351"/>
      <c r="C254" s="12"/>
      <c r="D254" s="14" t="s">
        <v>7</v>
      </c>
      <c r="E254" s="14">
        <v>0</v>
      </c>
      <c r="F254" s="14"/>
      <c r="G254" s="80"/>
      <c r="H254" s="80"/>
      <c r="I254" s="80"/>
      <c r="J254" s="13"/>
      <c r="K254" s="80"/>
      <c r="L254" s="82"/>
    </row>
    <row r="255" spans="1:12">
      <c r="L255" s="82"/>
    </row>
    <row r="256" spans="1:12" ht="19.5" thickBot="1">
      <c r="B256" s="62" t="s">
        <v>95</v>
      </c>
      <c r="C256" s="63">
        <v>5</v>
      </c>
      <c r="D256" s="64"/>
      <c r="E256" s="64">
        <f>SUM(E257,E259,E261,E231,E233)</f>
        <v>50</v>
      </c>
      <c r="F256" s="64"/>
      <c r="G256" s="64">
        <f>SUM(G257,G259,G261,G231,G233)</f>
        <v>0</v>
      </c>
      <c r="H256" s="64"/>
      <c r="I256" s="64"/>
      <c r="J256" s="64"/>
      <c r="K256" s="64">
        <f>SUM(K257,K259,K261)</f>
        <v>0</v>
      </c>
      <c r="L256" s="82"/>
    </row>
    <row r="257" spans="1:12" s="69" customFormat="1" ht="18.75">
      <c r="A257" s="8">
        <v>78</v>
      </c>
      <c r="B257" s="353" t="s">
        <v>496</v>
      </c>
      <c r="C257" s="67"/>
      <c r="D257" s="68" t="s">
        <v>6</v>
      </c>
      <c r="E257" s="68">
        <v>20</v>
      </c>
      <c r="F257" s="68"/>
      <c r="J257" s="68"/>
      <c r="L257" s="82"/>
    </row>
    <row r="258" spans="1:12" s="69" customFormat="1" ht="19.5" thickBot="1">
      <c r="A258" s="27"/>
      <c r="B258" s="354"/>
      <c r="C258" s="70"/>
      <c r="D258" s="71" t="s">
        <v>7</v>
      </c>
      <c r="E258" s="71">
        <v>0</v>
      </c>
      <c r="F258" s="71"/>
      <c r="G258" s="80"/>
      <c r="H258" s="80"/>
      <c r="I258" s="80"/>
      <c r="J258" s="13"/>
      <c r="K258" s="80"/>
      <c r="L258" s="82"/>
    </row>
    <row r="259" spans="1:12">
      <c r="A259" s="8">
        <v>79</v>
      </c>
      <c r="B259" s="353" t="s">
        <v>497</v>
      </c>
      <c r="C259" s="16"/>
      <c r="D259" s="65" t="s">
        <v>6</v>
      </c>
      <c r="E259" s="65">
        <v>15</v>
      </c>
      <c r="F259" s="65"/>
      <c r="J259" s="65"/>
      <c r="L259" s="82"/>
    </row>
    <row r="260" spans="1:12" ht="15.75" thickBot="1">
      <c r="A260" s="11"/>
      <c r="B260" s="354"/>
      <c r="C260" s="12"/>
      <c r="D260" s="14" t="s">
        <v>7</v>
      </c>
      <c r="E260" s="14">
        <v>0</v>
      </c>
      <c r="F260" s="14"/>
      <c r="G260" s="80"/>
      <c r="H260" s="80"/>
      <c r="I260" s="80"/>
      <c r="J260" s="13"/>
      <c r="K260" s="80"/>
      <c r="L260" s="82"/>
    </row>
    <row r="261" spans="1:12">
      <c r="A261" s="8">
        <v>80</v>
      </c>
      <c r="B261" s="352" t="s">
        <v>498</v>
      </c>
      <c r="C261" s="34"/>
      <c r="D261" s="66" t="s">
        <v>6</v>
      </c>
      <c r="E261" s="66">
        <v>15</v>
      </c>
      <c r="F261" s="66"/>
      <c r="J261" s="66"/>
      <c r="L261" s="82"/>
    </row>
    <row r="262" spans="1:12" ht="15.75" thickBot="1">
      <c r="A262" s="11"/>
      <c r="B262" s="354"/>
      <c r="C262" s="12"/>
      <c r="D262" s="14" t="s">
        <v>7</v>
      </c>
      <c r="E262" s="14">
        <v>0</v>
      </c>
      <c r="F262" s="14"/>
      <c r="G262" s="80"/>
      <c r="H262" s="80"/>
      <c r="I262" s="80"/>
      <c r="J262" s="13"/>
      <c r="K262" s="80"/>
      <c r="L262" s="82"/>
    </row>
    <row r="263" spans="1:12">
      <c r="L263" s="82"/>
    </row>
    <row r="264" spans="1:12" ht="18.75">
      <c r="B264" s="149" t="s">
        <v>449</v>
      </c>
      <c r="C264" s="150">
        <v>6</v>
      </c>
      <c r="D264" s="151"/>
      <c r="E264" s="152">
        <v>0</v>
      </c>
      <c r="F264" s="152"/>
      <c r="G264" s="152">
        <v>0</v>
      </c>
      <c r="H264" s="152"/>
      <c r="I264" s="152"/>
      <c r="J264" s="152"/>
      <c r="K264" s="152">
        <v>0</v>
      </c>
      <c r="L264" s="82"/>
    </row>
    <row r="265" spans="1:12" ht="19.5" thickBot="1">
      <c r="B265" s="153" t="s">
        <v>450</v>
      </c>
      <c r="C265" s="154">
        <v>6</v>
      </c>
      <c r="D265" s="155"/>
      <c r="E265" s="155">
        <v>0</v>
      </c>
      <c r="F265" s="155"/>
      <c r="G265" s="155">
        <v>0</v>
      </c>
      <c r="H265" s="155"/>
      <c r="I265" s="155"/>
      <c r="J265" s="155"/>
      <c r="K265" s="155">
        <v>0</v>
      </c>
      <c r="L265" s="82"/>
    </row>
    <row r="266" spans="1:12">
      <c r="A266" s="8">
        <v>83</v>
      </c>
      <c r="B266" s="353" t="s">
        <v>451</v>
      </c>
      <c r="C266" s="16"/>
      <c r="D266" s="65" t="s">
        <v>454</v>
      </c>
      <c r="E266" s="65"/>
      <c r="F266" s="65"/>
      <c r="J266" s="65"/>
      <c r="L266" s="82"/>
    </row>
    <row r="267" spans="1:12">
      <c r="A267" s="18"/>
      <c r="B267" s="353"/>
      <c r="C267" s="16"/>
      <c r="D267" s="65" t="s">
        <v>455</v>
      </c>
      <c r="E267" s="65"/>
      <c r="F267" s="65"/>
      <c r="J267" s="65"/>
      <c r="L267" s="82"/>
    </row>
    <row r="268" spans="1:12" ht="15.75" thickBot="1">
      <c r="A268" s="40"/>
      <c r="B268" s="354"/>
      <c r="C268" s="12"/>
      <c r="D268" s="14" t="s">
        <v>7</v>
      </c>
      <c r="E268" s="14"/>
      <c r="F268" s="14"/>
      <c r="G268" s="80"/>
      <c r="H268" s="80"/>
      <c r="I268" s="80"/>
      <c r="J268" s="13"/>
      <c r="K268" s="80"/>
      <c r="L268" s="82"/>
    </row>
    <row r="269" spans="1:12">
      <c r="A269" s="8">
        <v>84</v>
      </c>
      <c r="B269" s="349" t="s">
        <v>452</v>
      </c>
      <c r="C269" s="34"/>
      <c r="D269" s="66" t="s">
        <v>534</v>
      </c>
      <c r="E269" s="66"/>
      <c r="F269" s="66"/>
      <c r="G269" s="175"/>
      <c r="H269" s="175"/>
      <c r="I269" s="175"/>
      <c r="J269" s="66"/>
      <c r="K269" s="175"/>
      <c r="L269" s="82"/>
    </row>
    <row r="270" spans="1:12">
      <c r="A270" s="18"/>
      <c r="B270" s="350"/>
      <c r="C270" s="16"/>
      <c r="D270" s="65" t="s">
        <v>535</v>
      </c>
      <c r="E270" s="65"/>
      <c r="F270" s="65"/>
      <c r="G270" s="138"/>
      <c r="H270" s="138"/>
      <c r="I270" s="138"/>
      <c r="J270" s="65"/>
      <c r="K270" s="138"/>
      <c r="L270" s="82"/>
    </row>
    <row r="271" spans="1:12" ht="15.75" thickBot="1">
      <c r="A271" s="72"/>
      <c r="B271" s="351"/>
      <c r="C271" s="12"/>
      <c r="D271" s="14" t="s">
        <v>7</v>
      </c>
      <c r="E271" s="14"/>
      <c r="F271" s="14"/>
      <c r="G271" s="80"/>
      <c r="H271" s="80"/>
      <c r="I271" s="80"/>
      <c r="J271" s="13"/>
      <c r="K271" s="80"/>
      <c r="L271" s="82"/>
    </row>
    <row r="272" spans="1:12">
      <c r="A272" s="343">
        <v>85</v>
      </c>
      <c r="B272" s="340" t="s">
        <v>453</v>
      </c>
      <c r="C272" s="176"/>
      <c r="D272" s="66" t="s">
        <v>534</v>
      </c>
      <c r="E272" s="176"/>
      <c r="F272" s="176"/>
      <c r="G272" s="177"/>
      <c r="H272" s="177"/>
      <c r="I272" s="177"/>
      <c r="J272" s="176"/>
      <c r="K272" s="177"/>
      <c r="L272" s="82"/>
    </row>
    <row r="273" spans="1:12">
      <c r="A273" s="344"/>
      <c r="B273" s="341"/>
      <c r="C273" s="176"/>
      <c r="D273" s="65" t="s">
        <v>535</v>
      </c>
      <c r="E273" s="176"/>
      <c r="F273" s="176"/>
      <c r="G273" s="177"/>
      <c r="H273" s="177"/>
      <c r="I273" s="177"/>
      <c r="J273" s="176"/>
      <c r="K273" s="177"/>
      <c r="L273" s="82"/>
    </row>
    <row r="274" spans="1:12" s="163" customFormat="1" ht="15.75" thickBot="1">
      <c r="A274" s="345"/>
      <c r="B274" s="342"/>
      <c r="C274" s="178"/>
      <c r="D274" s="14" t="s">
        <v>7</v>
      </c>
      <c r="E274" s="178"/>
      <c r="F274" s="178"/>
      <c r="G274" s="179"/>
      <c r="H274" s="179"/>
      <c r="I274" s="179"/>
      <c r="J274" s="178"/>
      <c r="K274" s="179"/>
      <c r="L274" s="82"/>
    </row>
    <row r="275" spans="1:12">
      <c r="A275" s="18">
        <v>87</v>
      </c>
      <c r="B275" s="353" t="s">
        <v>526</v>
      </c>
      <c r="C275" s="16"/>
      <c r="D275" s="65" t="s">
        <v>1</v>
      </c>
      <c r="E275" s="65"/>
      <c r="F275" s="65"/>
      <c r="J275" s="65"/>
      <c r="K275" s="65"/>
      <c r="L275" s="82"/>
    </row>
    <row r="276" spans="1:12" ht="15.75" thickBot="1">
      <c r="A276" s="11"/>
      <c r="B276" s="354"/>
      <c r="C276" s="12"/>
      <c r="D276" s="14" t="s">
        <v>525</v>
      </c>
      <c r="E276" s="14"/>
      <c r="F276" s="14"/>
      <c r="G276" s="80"/>
      <c r="H276" s="80"/>
      <c r="I276" s="80"/>
      <c r="J276" s="13"/>
      <c r="K276" s="14"/>
      <c r="L276" s="82"/>
    </row>
    <row r="277" spans="1:12">
      <c r="A277" s="8">
        <v>88</v>
      </c>
      <c r="B277" s="352" t="s">
        <v>527</v>
      </c>
      <c r="C277" s="34"/>
      <c r="D277" s="66" t="s">
        <v>1</v>
      </c>
      <c r="E277" s="66"/>
      <c r="F277" s="66"/>
      <c r="J277" s="66"/>
      <c r="K277" s="66"/>
      <c r="L277" s="82"/>
    </row>
    <row r="278" spans="1:12" ht="15.75" thickBot="1">
      <c r="A278" s="11"/>
      <c r="B278" s="354"/>
      <c r="C278" s="12"/>
      <c r="D278" s="14" t="s">
        <v>525</v>
      </c>
      <c r="E278" s="14"/>
      <c r="F278" s="14"/>
      <c r="G278" s="80"/>
      <c r="H278" s="80"/>
      <c r="I278" s="80"/>
      <c r="J278" s="13"/>
      <c r="K278" s="14"/>
      <c r="L278" s="82"/>
    </row>
    <row r="279" spans="1:12">
      <c r="L279" s="82"/>
    </row>
    <row r="280" spans="1:12" ht="19.5" thickBot="1">
      <c r="B280" s="74" t="s">
        <v>96</v>
      </c>
      <c r="C280" s="75">
        <v>1</v>
      </c>
      <c r="D280" s="76"/>
      <c r="E280" s="76">
        <v>0</v>
      </c>
      <c r="F280" s="76"/>
      <c r="G280" s="76">
        <v>0</v>
      </c>
      <c r="H280" s="76"/>
      <c r="I280" s="76"/>
      <c r="J280" s="76"/>
      <c r="K280" s="76">
        <v>0</v>
      </c>
      <c r="L280" s="82"/>
    </row>
    <row r="281" spans="1:12" ht="30.75" thickBot="1">
      <c r="A281" s="39">
        <v>89</v>
      </c>
      <c r="B281" s="77" t="s">
        <v>456</v>
      </c>
      <c r="C281" s="28"/>
      <c r="D281" s="14" t="s">
        <v>53</v>
      </c>
      <c r="E281" s="28"/>
      <c r="F281" s="28"/>
      <c r="G281" s="80"/>
      <c r="H281" s="80"/>
      <c r="I281" s="80"/>
      <c r="J281" s="13"/>
      <c r="K281" s="80"/>
      <c r="L281" s="82"/>
    </row>
  </sheetData>
  <sheetProtection algorithmName="SHA-512" hashValue="R54v/G/Ie5CIBVN22IjuRwW7GkhE7tzi60er6MbCy+yISweGCl5aggvwBim6X6TZ+ajRNHJfaDC4GcT/fiA5Xw==" saltValue="te21tGGYnONJYrfDlEALHw==" spinCount="100000" sheet="1" objects="1" scenarios="1"/>
  <mergeCells count="78">
    <mergeCell ref="A9:A11"/>
    <mergeCell ref="B261:B262"/>
    <mergeCell ref="B221:B222"/>
    <mergeCell ref="B223:B224"/>
    <mergeCell ref="B225:B226"/>
    <mergeCell ref="B237:B238"/>
    <mergeCell ref="B240:B246"/>
    <mergeCell ref="B251:B252"/>
    <mergeCell ref="B253:B254"/>
    <mergeCell ref="B257:B258"/>
    <mergeCell ref="A85:A91"/>
    <mergeCell ref="B103:B105"/>
    <mergeCell ref="B160:B163"/>
    <mergeCell ref="B155:B156"/>
    <mergeCell ref="B259:B260"/>
    <mergeCell ref="B227:B228"/>
    <mergeCell ref="B277:B278"/>
    <mergeCell ref="B275:B276"/>
    <mergeCell ref="B266:B268"/>
    <mergeCell ref="B269:B271"/>
    <mergeCell ref="B231:B232"/>
    <mergeCell ref="B233:B234"/>
    <mergeCell ref="B247:B248"/>
    <mergeCell ref="B249:B250"/>
    <mergeCell ref="B219:B220"/>
    <mergeCell ref="B229:B230"/>
    <mergeCell ref="B157:B158"/>
    <mergeCell ref="B166:B167"/>
    <mergeCell ref="B171:B172"/>
    <mergeCell ref="B173:B176"/>
    <mergeCell ref="B177:B180"/>
    <mergeCell ref="B183:B186"/>
    <mergeCell ref="B187:B190"/>
    <mergeCell ref="B193:B195"/>
    <mergeCell ref="B196:B198"/>
    <mergeCell ref="B199:B201"/>
    <mergeCell ref="B40:B42"/>
    <mergeCell ref="B22:B27"/>
    <mergeCell ref="B65:B66"/>
    <mergeCell ref="B153:B154"/>
    <mergeCell ref="B72:B74"/>
    <mergeCell ref="B75:B78"/>
    <mergeCell ref="B85:B87"/>
    <mergeCell ref="B100:B102"/>
    <mergeCell ref="B108:B117"/>
    <mergeCell ref="B118:B119"/>
    <mergeCell ref="B120:B124"/>
    <mergeCell ref="B125:B131"/>
    <mergeCell ref="B132:B140"/>
    <mergeCell ref="B151:B152"/>
    <mergeCell ref="B80:B81"/>
    <mergeCell ref="B92:B99"/>
    <mergeCell ref="B16:B18"/>
    <mergeCell ref="B19:B21"/>
    <mergeCell ref="B28:B33"/>
    <mergeCell ref="B35:B37"/>
    <mergeCell ref="B38:B39"/>
    <mergeCell ref="B5:B6"/>
    <mergeCell ref="B7:B8"/>
    <mergeCell ref="B9:B10"/>
    <mergeCell ref="B12:B13"/>
    <mergeCell ref="B14:B15"/>
    <mergeCell ref="A28:A34"/>
    <mergeCell ref="A65:A67"/>
    <mergeCell ref="A157:A159"/>
    <mergeCell ref="B272:B274"/>
    <mergeCell ref="A272:A274"/>
    <mergeCell ref="A75:A79"/>
    <mergeCell ref="B43:B45"/>
    <mergeCell ref="B52:B56"/>
    <mergeCell ref="B68:B71"/>
    <mergeCell ref="B46:B47"/>
    <mergeCell ref="B48:B51"/>
    <mergeCell ref="B57:B58"/>
    <mergeCell ref="B202:B205"/>
    <mergeCell ref="B164:B165"/>
    <mergeCell ref="B59:B60"/>
    <mergeCell ref="B63:B64"/>
  </mergeCells>
  <pageMargins left="0.7" right="0.7" top="0.75" bottom="0.75" header="0.3" footer="0.3"/>
  <pageSetup paperSize="9" scale="37"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FV84"/>
  <sheetViews>
    <sheetView zoomScale="80" zoomScaleNormal="80" workbookViewId="0">
      <pane xSplit="1" ySplit="3" topLeftCell="CE4" activePane="bottomRight" state="frozen"/>
      <selection pane="topRight" activeCell="B1" sqref="B1"/>
      <selection pane="bottomLeft" activeCell="A4" sqref="A4"/>
      <selection pane="bottomRight" activeCell="CK31" sqref="CK31"/>
    </sheetView>
  </sheetViews>
  <sheetFormatPr baseColWidth="10" defaultColWidth="9.140625" defaultRowHeight="15" outlineLevelCol="2"/>
  <cols>
    <col min="1" max="1" width="19.7109375" bestFit="1" customWidth="1"/>
    <col min="2" max="2" width="11.140625" customWidth="1" outlineLevel="1"/>
    <col min="3" max="3" width="10.7109375" customWidth="1" outlineLevel="1"/>
    <col min="4" max="4" width="9.140625" customWidth="1" outlineLevel="1"/>
    <col min="5" max="5" width="92.140625" customWidth="1" outlineLevel="1"/>
    <col min="6" max="6" width="14.28515625" customWidth="1" outlineLevel="1"/>
    <col min="7" max="7" width="8.140625" customWidth="1" outlineLevel="1"/>
    <col min="8" max="8" width="21.42578125" customWidth="1" outlineLevel="1"/>
    <col min="9" max="9" width="11.140625" customWidth="1" outlineLevel="1"/>
    <col min="10" max="10" width="20.7109375" customWidth="1" outlineLevel="1"/>
    <col min="11" max="11" width="10.42578125" customWidth="1" outlineLevel="1"/>
    <col min="12" max="13" width="12.5703125" customWidth="1" outlineLevel="1"/>
    <col min="14" max="14" width="9.140625" customWidth="1" outlineLevel="1"/>
    <col min="15" max="15" width="24" customWidth="1" outlineLevel="1"/>
    <col min="16" max="16" width="10.7109375" customWidth="1" outlineLevel="1"/>
    <col min="17" max="17" width="15.7109375" customWidth="1" outlineLevel="1"/>
    <col min="18" max="18" width="11.140625" customWidth="1" outlineLevel="1"/>
    <col min="19" max="19" width="9.140625" customWidth="1" outlineLevel="1"/>
    <col min="20" max="20" width="29.7109375" customWidth="1" outlineLevel="1"/>
    <col min="21" max="21" width="9.140625" customWidth="1" outlineLevel="1"/>
    <col min="22" max="22" width="23.42578125" customWidth="1" outlineLevel="1"/>
    <col min="23" max="23" width="9.140625" customWidth="1" outlineLevel="1"/>
    <col min="24" max="24" width="25.42578125" customWidth="1" outlineLevel="1"/>
    <col min="25" max="25" width="10.5703125" customWidth="1" outlineLevel="1"/>
    <col min="26" max="26" width="16.42578125" customWidth="1" outlineLevel="1"/>
    <col min="27" max="27" width="11" customWidth="1" outlineLevel="1"/>
    <col min="28" max="28" width="9.140625" customWidth="1" outlineLevel="1"/>
    <col min="29" max="29" width="15.28515625" customWidth="1" outlineLevel="1"/>
    <col min="30" max="30" width="9.140625" customWidth="1" outlineLevel="1"/>
    <col min="31" max="31" width="31.5703125" customWidth="1" outlineLevel="1"/>
    <col min="32" max="32" width="9.140625" customWidth="1" outlineLevel="1"/>
    <col min="33" max="33" width="17.42578125" customWidth="1" outlineLevel="1"/>
    <col min="34" max="34" width="9.140625" customWidth="1" outlineLevel="1"/>
    <col min="35" max="35" width="21.42578125" customWidth="1" outlineLevel="1"/>
    <col min="36" max="36" width="9.140625" customWidth="1" outlineLevel="1"/>
    <col min="37" max="37" width="16.5703125" customWidth="1" outlineLevel="1"/>
    <col min="38" max="38" width="20.7109375" customWidth="1" outlineLevel="1"/>
    <col min="39" max="39" width="9.140625" customWidth="1" outlineLevel="1"/>
    <col min="40" max="40" width="20.7109375" customWidth="1" outlineLevel="1"/>
    <col min="41" max="41" width="9.140625" customWidth="1" outlineLevel="1"/>
    <col min="42" max="42" width="17.7109375" customWidth="1" outlineLevel="1"/>
    <col min="43" max="43" width="9.140625" customWidth="1" outlineLevel="1"/>
    <col min="44" max="44" width="20.7109375" customWidth="1" outlineLevel="1"/>
    <col min="45" max="45" width="11" customWidth="1" outlineLevel="1"/>
    <col min="46" max="46" width="16" customWidth="1" outlineLevel="1"/>
    <col min="47" max="47" width="11" customWidth="1" outlineLevel="1"/>
    <col min="48" max="50" width="9.140625" customWidth="1" outlineLevel="1"/>
    <col min="51" max="51" width="16.5703125" customWidth="1" outlineLevel="1"/>
    <col min="52" max="52" width="12" customWidth="1" outlineLevel="1"/>
    <col min="53" max="53" width="9.140625" customWidth="1" outlineLevel="1"/>
    <col min="54" max="54" width="13.42578125" customWidth="1" outlineLevel="1"/>
    <col min="55" max="55" width="9.140625" customWidth="1" outlineLevel="1"/>
    <col min="56" max="56" width="20.7109375" customWidth="1" outlineLevel="1"/>
    <col min="57" max="57" width="11.5703125" customWidth="1" outlineLevel="1"/>
    <col min="58" max="58" width="17" customWidth="1" outlineLevel="1"/>
    <col min="59" max="59" width="18.7109375" customWidth="1" outlineLevel="1"/>
    <col min="60" max="60" width="15.42578125" customWidth="1" outlineLevel="2" collapsed="1"/>
    <col min="61" max="61" width="9.140625" customWidth="1" outlineLevel="2"/>
    <col min="62" max="62" width="9.85546875" customWidth="1" outlineLevel="2"/>
    <col min="63" max="63" width="9.140625" customWidth="1" outlineLevel="2"/>
    <col min="64" max="64" width="17.140625" customWidth="1" outlineLevel="2"/>
    <col min="65" max="65" width="10.28515625" customWidth="1" outlineLevel="2"/>
    <col min="66" max="66" width="23.28515625" customWidth="1" outlineLevel="2"/>
    <col min="67" max="67" width="10.28515625" customWidth="1" outlineLevel="2"/>
    <col min="68" max="68" width="15.7109375" customWidth="1" outlineLevel="2"/>
    <col min="69" max="69" width="10.28515625" customWidth="1" outlineLevel="2"/>
    <col min="70" max="70" width="9.140625" customWidth="1" outlineLevel="2"/>
    <col min="71" max="88" width="15.7109375" customWidth="1" outlineLevel="2"/>
    <col min="89" max="89" width="15.28515625" customWidth="1" outlineLevel="1"/>
    <col min="90" max="90" width="16.42578125" customWidth="1" outlineLevel="1"/>
    <col min="91" max="91" width="9.140625" customWidth="1" outlineLevel="1"/>
    <col min="92" max="92" width="14.28515625" customWidth="1" outlineLevel="1"/>
    <col min="93" max="93" width="9.140625" customWidth="1" outlineLevel="1"/>
    <col min="94" max="94" width="17.28515625" customWidth="1" outlineLevel="1"/>
    <col min="95" max="95" width="9.140625" customWidth="1" outlineLevel="1"/>
    <col min="96" max="96" width="18.42578125" customWidth="1" outlineLevel="1"/>
    <col min="97" max="97" width="17.7109375" customWidth="1" outlineLevel="1"/>
    <col min="98" max="98" width="9.140625" customWidth="1" outlineLevel="1"/>
    <col min="99" max="99" width="19.85546875" customWidth="1" outlineLevel="1"/>
    <col min="100" max="100" width="9.140625" customWidth="1" outlineLevel="1"/>
    <col min="101" max="101" width="16.5703125" customWidth="1" outlineLevel="1"/>
    <col min="102" max="102" width="18.7109375" customWidth="1" outlineLevel="1"/>
    <col min="103" max="103" width="9.140625" customWidth="1" outlineLevel="1"/>
    <col min="104" max="104" width="19.140625" customWidth="1" outlineLevel="1"/>
    <col min="105" max="105" width="9.140625" customWidth="1" outlineLevel="1"/>
    <col min="106" max="106" width="15.28515625" customWidth="1" outlineLevel="1"/>
    <col min="107" max="107" width="9.140625" customWidth="1" outlineLevel="1"/>
    <col min="108" max="108" width="24.28515625" customWidth="1" outlineLevel="1"/>
    <col min="109" max="109" width="9.140625" customWidth="1" outlineLevel="1"/>
    <col min="110" max="110" width="19.28515625" customWidth="1" outlineLevel="1"/>
    <col min="111" max="111" width="17.28515625" customWidth="1" outlineLevel="1"/>
    <col min="112" max="112" width="20.28515625" customWidth="1"/>
    <col min="113" max="113" width="17.85546875" customWidth="1"/>
    <col min="114" max="114" width="9.140625" customWidth="1"/>
    <col min="115" max="115" width="9.28515625" customWidth="1"/>
    <col min="116" max="120" width="9.140625" customWidth="1"/>
    <col min="121" max="121" width="18.7109375" customWidth="1"/>
    <col min="122" max="122" width="16.5703125" customWidth="1"/>
    <col min="123" max="123" width="9.140625" customWidth="1"/>
    <col min="124" max="124" width="15" customWidth="1"/>
    <col min="125" max="125" width="9.140625" customWidth="1"/>
    <col min="126" max="126" width="14.5703125" customWidth="1"/>
    <col min="127" max="127" width="9.140625" customWidth="1"/>
    <col min="128" max="128" width="14.42578125" customWidth="1"/>
    <col min="129" max="129" width="9.140625" customWidth="1"/>
    <col min="130" max="130" width="11.28515625" customWidth="1"/>
    <col min="131" max="131" width="9.140625" customWidth="1"/>
    <col min="132" max="132" width="13.7109375" customWidth="1"/>
    <col min="133" max="133" width="9.140625" customWidth="1"/>
    <col min="134" max="134" width="21" customWidth="1"/>
    <col min="135" max="135" width="12.5703125" customWidth="1"/>
    <col min="136" max="136" width="11.28515625" customWidth="1"/>
    <col min="137" max="137" width="9.7109375" customWidth="1"/>
    <col min="138" max="138" width="11.28515625" customWidth="1"/>
    <col min="139" max="139" width="15.42578125" customWidth="1"/>
    <col min="140" max="140" width="11.28515625" customWidth="1"/>
    <col min="141" max="141" width="17.28515625" customWidth="1"/>
    <col min="142" max="142" width="16.7109375" customWidth="1"/>
    <col min="143" max="143" width="9.140625" customWidth="1"/>
    <col min="144" max="144" width="16.7109375" bestFit="1" customWidth="1"/>
    <col min="145" max="145" width="11" bestFit="1" customWidth="1"/>
    <col min="146" max="146" width="16" bestFit="1" customWidth="1"/>
    <col min="147" max="147" width="11.28515625" bestFit="1" customWidth="1"/>
    <col min="148" max="148" width="11.7109375" bestFit="1" customWidth="1"/>
    <col min="149" max="149" width="11.28515625" bestFit="1" customWidth="1"/>
    <col min="150" max="150" width="13.140625" bestFit="1" customWidth="1"/>
    <col min="151" max="151" width="11.28515625" bestFit="1" customWidth="1"/>
    <col min="152" max="152" width="11.7109375" bestFit="1" customWidth="1"/>
    <col min="153" max="153" width="12.5703125" bestFit="1" customWidth="1"/>
    <col min="154" max="154" width="13.5703125" bestFit="1" customWidth="1"/>
    <col min="155" max="155" width="11.28515625" bestFit="1" customWidth="1"/>
    <col min="156" max="156" width="13.42578125" bestFit="1" customWidth="1"/>
    <col min="157" max="157" width="11.28515625" bestFit="1" customWidth="1"/>
    <col min="158" max="161" width="11.28515625" customWidth="1"/>
    <col min="162" max="163" width="11.28515625" style="163" customWidth="1"/>
    <col min="164" max="167" width="11.28515625" customWidth="1"/>
    <col min="168" max="168" width="16.140625" bestFit="1" customWidth="1"/>
    <col min="169" max="178" width="11.28515625" style="163" customWidth="1"/>
  </cols>
  <sheetData>
    <row r="1" spans="1:178" s="94" customFormat="1" ht="15" customHeight="1">
      <c r="A1" s="371" t="s">
        <v>262</v>
      </c>
      <c r="B1" s="371"/>
      <c r="C1" s="371"/>
      <c r="D1" s="371"/>
      <c r="E1" s="371"/>
      <c r="F1" s="372" t="s">
        <v>222</v>
      </c>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101"/>
      <c r="AL1" s="372" t="s">
        <v>261</v>
      </c>
      <c r="AM1" s="372"/>
      <c r="AN1" s="372"/>
      <c r="AO1" s="372"/>
      <c r="AP1" s="372"/>
      <c r="AQ1" s="372"/>
      <c r="AR1" s="372"/>
      <c r="AS1" s="372"/>
      <c r="AT1" s="372"/>
      <c r="AU1" s="372"/>
      <c r="AV1" s="372"/>
      <c r="AW1" s="372"/>
      <c r="AX1" s="372"/>
      <c r="AY1" s="372"/>
      <c r="AZ1" s="372" t="s">
        <v>260</v>
      </c>
      <c r="BA1" s="372"/>
      <c r="BB1" s="372"/>
      <c r="BC1" s="372"/>
      <c r="BD1" s="372"/>
      <c r="BE1" s="372"/>
      <c r="BF1" s="372"/>
      <c r="BG1" s="376" t="s">
        <v>254</v>
      </c>
      <c r="BH1" s="374" t="s">
        <v>259</v>
      </c>
      <c r="BI1" s="374"/>
      <c r="BJ1" s="374"/>
      <c r="BK1" s="374"/>
      <c r="BL1" s="374"/>
      <c r="BM1" s="374"/>
      <c r="BN1" s="374"/>
      <c r="BO1" s="374"/>
      <c r="BP1" s="374"/>
      <c r="BQ1" s="374"/>
      <c r="BR1" s="374"/>
      <c r="BS1" s="374"/>
      <c r="BT1" s="374"/>
      <c r="BU1" s="374"/>
      <c r="BV1" s="374"/>
      <c r="BW1" s="374"/>
      <c r="BX1" s="374"/>
      <c r="BY1" s="374"/>
      <c r="BZ1" s="374"/>
      <c r="CA1" s="374"/>
      <c r="CB1" s="374"/>
      <c r="CC1" s="144"/>
      <c r="CD1" s="144"/>
      <c r="CE1" s="144"/>
      <c r="CF1" s="144"/>
      <c r="CG1" s="144"/>
      <c r="CH1" s="144"/>
      <c r="CI1" s="144"/>
      <c r="CJ1" s="144"/>
      <c r="CK1" s="376" t="s">
        <v>253</v>
      </c>
      <c r="CL1" s="379" t="s">
        <v>258</v>
      </c>
      <c r="CM1" s="379"/>
      <c r="CN1" s="379"/>
      <c r="CO1" s="379"/>
      <c r="CP1" s="379"/>
      <c r="CQ1" s="379"/>
      <c r="CR1" s="379"/>
      <c r="CS1" s="380" t="s">
        <v>257</v>
      </c>
      <c r="CT1" s="380"/>
      <c r="CU1" s="380"/>
      <c r="CV1" s="380"/>
      <c r="CW1" s="380"/>
      <c r="CX1" s="370" t="s">
        <v>256</v>
      </c>
      <c r="CY1" s="370"/>
      <c r="CZ1" s="370"/>
      <c r="DA1" s="370"/>
      <c r="DB1" s="370"/>
      <c r="DC1" s="370"/>
      <c r="DD1" s="370"/>
      <c r="DE1" s="370"/>
      <c r="DF1" s="370"/>
      <c r="DG1" s="376" t="s">
        <v>252</v>
      </c>
      <c r="DH1" s="363" t="s">
        <v>285</v>
      </c>
      <c r="DI1" s="367" t="s">
        <v>298</v>
      </c>
      <c r="DJ1" s="367"/>
      <c r="DK1" s="367"/>
      <c r="DL1" s="367"/>
      <c r="DM1" s="367"/>
      <c r="DN1" s="367"/>
      <c r="DO1" s="367"/>
      <c r="DP1" s="367"/>
      <c r="DQ1" s="367"/>
      <c r="DR1" s="367"/>
      <c r="DS1" s="367"/>
      <c r="DT1" s="367"/>
      <c r="DU1" s="367"/>
      <c r="DV1" s="367"/>
      <c r="DW1" s="367"/>
      <c r="DX1" s="367"/>
      <c r="DY1" s="367"/>
      <c r="DZ1" s="367"/>
      <c r="EA1" s="367"/>
      <c r="EB1" s="367"/>
      <c r="EC1" s="367"/>
      <c r="ED1" s="367"/>
      <c r="EE1" s="367"/>
      <c r="EF1" s="367"/>
      <c r="EG1" s="367"/>
      <c r="EH1" s="367"/>
      <c r="EI1" s="367"/>
      <c r="EJ1" s="367"/>
      <c r="EK1" s="367"/>
      <c r="EL1" s="368" t="s">
        <v>307</v>
      </c>
      <c r="EM1" s="369" t="s">
        <v>305</v>
      </c>
      <c r="EN1" s="361" t="s">
        <v>310</v>
      </c>
      <c r="EO1" s="361"/>
      <c r="EP1" s="361"/>
      <c r="EQ1" s="361"/>
      <c r="ER1" s="361"/>
      <c r="ES1" s="361"/>
      <c r="ET1" s="361"/>
      <c r="EU1" s="361"/>
      <c r="EV1" s="361"/>
      <c r="EW1" s="361"/>
      <c r="EX1" s="361"/>
      <c r="EY1" s="361"/>
      <c r="EZ1" s="361"/>
      <c r="FA1" s="361"/>
      <c r="FB1" s="142"/>
      <c r="FC1" s="142"/>
      <c r="FD1" s="142"/>
      <c r="FE1" s="142"/>
      <c r="FF1" s="158"/>
      <c r="FG1" s="158"/>
      <c r="FH1" s="142"/>
      <c r="FI1" s="142"/>
      <c r="FJ1" s="142"/>
      <c r="FK1" s="142"/>
      <c r="FL1" s="368" t="s">
        <v>385</v>
      </c>
      <c r="FM1" s="361" t="s">
        <v>524</v>
      </c>
      <c r="FN1" s="361"/>
      <c r="FO1" s="361"/>
      <c r="FP1" s="361"/>
      <c r="FQ1" s="361"/>
      <c r="FR1" s="361"/>
      <c r="FS1" s="361"/>
      <c r="FT1" s="361"/>
      <c r="FU1" s="361"/>
      <c r="FV1" s="361"/>
    </row>
    <row r="2" spans="1:178" s="94" customFormat="1">
      <c r="A2" s="371"/>
      <c r="B2" s="371"/>
      <c r="C2" s="371"/>
      <c r="D2" s="371"/>
      <c r="E2" s="371"/>
      <c r="F2" s="370" t="s">
        <v>255</v>
      </c>
      <c r="G2" s="370"/>
      <c r="H2" s="370" t="s">
        <v>254</v>
      </c>
      <c r="I2" s="370"/>
      <c r="J2" s="370"/>
      <c r="K2" s="370"/>
      <c r="L2" s="370"/>
      <c r="M2" s="370"/>
      <c r="N2" s="370"/>
      <c r="O2" s="370" t="s">
        <v>253</v>
      </c>
      <c r="P2" s="370"/>
      <c r="Q2" s="370"/>
      <c r="R2" s="370"/>
      <c r="S2" s="370"/>
      <c r="T2" s="370" t="s">
        <v>252</v>
      </c>
      <c r="U2" s="370"/>
      <c r="V2" s="370" t="s">
        <v>251</v>
      </c>
      <c r="W2" s="370"/>
      <c r="X2" s="370" t="s">
        <v>250</v>
      </c>
      <c r="Y2" s="370"/>
      <c r="Z2" s="370"/>
      <c r="AA2" s="370"/>
      <c r="AB2" s="370"/>
      <c r="AC2" s="370" t="s">
        <v>249</v>
      </c>
      <c r="AD2" s="370"/>
      <c r="AE2" s="370" t="s">
        <v>248</v>
      </c>
      <c r="AF2" s="370"/>
      <c r="AG2" s="370" t="s">
        <v>484</v>
      </c>
      <c r="AH2" s="370"/>
      <c r="AI2" s="370" t="s">
        <v>485</v>
      </c>
      <c r="AJ2" s="370"/>
      <c r="AK2" s="100"/>
      <c r="AL2" s="373" t="s">
        <v>247</v>
      </c>
      <c r="AM2" s="373"/>
      <c r="AN2" s="373" t="s">
        <v>246</v>
      </c>
      <c r="AO2" s="373"/>
      <c r="AP2" s="373" t="s">
        <v>467</v>
      </c>
      <c r="AQ2" s="373"/>
      <c r="AR2" s="373" t="s">
        <v>245</v>
      </c>
      <c r="AS2" s="373"/>
      <c r="AT2" s="373"/>
      <c r="AU2" s="373"/>
      <c r="AV2" s="373"/>
      <c r="AW2" s="373" t="s">
        <v>275</v>
      </c>
      <c r="AX2" s="373"/>
      <c r="AY2" s="99"/>
      <c r="AZ2" s="377" t="s">
        <v>472</v>
      </c>
      <c r="BA2" s="377"/>
      <c r="BB2" s="377" t="s">
        <v>474</v>
      </c>
      <c r="BC2" s="377"/>
      <c r="BD2" s="377" t="s">
        <v>475</v>
      </c>
      <c r="BE2" s="377"/>
      <c r="BF2" s="98"/>
      <c r="BG2" s="376"/>
      <c r="BH2" s="375" t="s">
        <v>244</v>
      </c>
      <c r="BI2" s="375"/>
      <c r="BJ2" s="375" t="s">
        <v>243</v>
      </c>
      <c r="BK2" s="375"/>
      <c r="BL2" s="375" t="s">
        <v>242</v>
      </c>
      <c r="BM2" s="375"/>
      <c r="BN2" s="375"/>
      <c r="BO2" s="375"/>
      <c r="BP2" s="375"/>
      <c r="BQ2" s="375"/>
      <c r="BR2" s="375"/>
      <c r="BS2" s="375" t="s">
        <v>241</v>
      </c>
      <c r="BT2" s="375"/>
      <c r="BU2" s="375"/>
      <c r="BV2" s="375"/>
      <c r="BW2" s="375"/>
      <c r="BX2" s="375" t="s">
        <v>240</v>
      </c>
      <c r="BY2" s="375"/>
      <c r="BZ2" s="375"/>
      <c r="CA2" s="375"/>
      <c r="CB2" s="375"/>
      <c r="CC2" s="145"/>
      <c r="CD2" s="145"/>
      <c r="CE2" s="145"/>
      <c r="CF2" s="145"/>
      <c r="CG2" s="145"/>
      <c r="CH2" s="145"/>
      <c r="CI2" s="145"/>
      <c r="CJ2" s="145"/>
      <c r="CK2" s="376"/>
      <c r="CL2" s="381" t="s">
        <v>239</v>
      </c>
      <c r="CM2" s="381"/>
      <c r="CN2" s="381" t="s">
        <v>238</v>
      </c>
      <c r="CO2" s="381"/>
      <c r="CP2" s="381" t="s">
        <v>237</v>
      </c>
      <c r="CQ2" s="381"/>
      <c r="CR2" s="97"/>
      <c r="CS2" s="378" t="s">
        <v>236</v>
      </c>
      <c r="CT2" s="378"/>
      <c r="CU2" s="378" t="s">
        <v>235</v>
      </c>
      <c r="CV2" s="378"/>
      <c r="CW2" s="96"/>
      <c r="CX2" s="382" t="s">
        <v>234</v>
      </c>
      <c r="CY2" s="382"/>
      <c r="CZ2" s="382" t="s">
        <v>233</v>
      </c>
      <c r="DA2" s="382"/>
      <c r="DB2" s="382" t="s">
        <v>232</v>
      </c>
      <c r="DC2" s="382"/>
      <c r="DD2" s="382" t="s">
        <v>231</v>
      </c>
      <c r="DE2" s="382"/>
      <c r="DF2" s="95"/>
      <c r="DG2" s="376"/>
      <c r="DH2" s="363"/>
      <c r="DI2" s="364" t="s">
        <v>230</v>
      </c>
      <c r="DJ2" s="364"/>
      <c r="DK2" s="364"/>
      <c r="DL2" s="364"/>
      <c r="DM2" s="364"/>
      <c r="DN2" s="364"/>
      <c r="DO2" s="364"/>
      <c r="DP2" s="364"/>
      <c r="DQ2" s="364"/>
      <c r="DR2" s="365" t="s">
        <v>229</v>
      </c>
      <c r="DS2" s="365"/>
      <c r="DT2" s="365"/>
      <c r="DU2" s="365"/>
      <c r="DV2" s="365"/>
      <c r="DW2" s="365"/>
      <c r="DX2" s="365"/>
      <c r="DY2" s="365"/>
      <c r="DZ2" s="365"/>
      <c r="EA2" s="365"/>
      <c r="EB2" s="365"/>
      <c r="EC2" s="365"/>
      <c r="ED2" s="365"/>
      <c r="EE2" s="366" t="s">
        <v>228</v>
      </c>
      <c r="EF2" s="366"/>
      <c r="EG2" s="366"/>
      <c r="EH2" s="366"/>
      <c r="EI2" s="366"/>
      <c r="EJ2" s="366"/>
      <c r="EK2" s="366"/>
      <c r="EL2" s="368"/>
      <c r="EM2" s="369"/>
      <c r="EN2" s="362" t="s">
        <v>384</v>
      </c>
      <c r="EO2" s="362"/>
      <c r="EP2" s="362"/>
      <c r="EQ2" s="362"/>
      <c r="ER2" s="362"/>
      <c r="ES2" s="362"/>
      <c r="ET2" s="362"/>
      <c r="EU2" s="362"/>
      <c r="EV2" s="362"/>
      <c r="EW2" s="362"/>
      <c r="EX2" s="362"/>
      <c r="EY2" s="362"/>
      <c r="EZ2" s="362"/>
      <c r="FA2" s="362"/>
      <c r="FB2" s="143"/>
      <c r="FC2" s="143"/>
      <c r="FD2" s="143"/>
      <c r="FE2" s="143"/>
      <c r="FF2" s="159"/>
      <c r="FG2" s="159"/>
      <c r="FH2" s="143"/>
      <c r="FI2" s="143"/>
      <c r="FJ2" s="143"/>
      <c r="FK2" s="143"/>
      <c r="FL2" s="368"/>
      <c r="FM2" s="362" t="s">
        <v>513</v>
      </c>
      <c r="FN2" s="362"/>
      <c r="FO2" s="362"/>
      <c r="FP2" s="362"/>
      <c r="FQ2" s="362"/>
      <c r="FR2" s="362"/>
      <c r="FS2" s="362"/>
      <c r="FT2" s="362"/>
      <c r="FU2" s="362"/>
      <c r="FV2" s="362"/>
    </row>
    <row r="3" spans="1:178" s="1" customFormat="1">
      <c r="A3" s="91" t="s">
        <v>227</v>
      </c>
      <c r="B3" s="91" t="s">
        <v>226</v>
      </c>
      <c r="C3" s="91" t="s">
        <v>225</v>
      </c>
      <c r="D3" s="91" t="s">
        <v>224</v>
      </c>
      <c r="E3" s="91" t="s">
        <v>223</v>
      </c>
      <c r="F3" s="91" t="s">
        <v>222</v>
      </c>
      <c r="G3" s="92" t="s">
        <v>221</v>
      </c>
      <c r="H3" s="91" t="s">
        <v>220</v>
      </c>
      <c r="I3" s="93" t="s">
        <v>219</v>
      </c>
      <c r="J3" s="91" t="s">
        <v>218</v>
      </c>
      <c r="K3" s="93" t="s">
        <v>217</v>
      </c>
      <c r="L3" s="146" t="s">
        <v>308</v>
      </c>
      <c r="M3" s="93" t="s">
        <v>321</v>
      </c>
      <c r="N3" s="92" t="s">
        <v>216</v>
      </c>
      <c r="O3" s="91" t="s">
        <v>215</v>
      </c>
      <c r="P3" s="93" t="s">
        <v>214</v>
      </c>
      <c r="Q3" s="91" t="s">
        <v>213</v>
      </c>
      <c r="R3" s="93" t="s">
        <v>212</v>
      </c>
      <c r="S3" s="92" t="s">
        <v>211</v>
      </c>
      <c r="T3" s="91" t="s">
        <v>210</v>
      </c>
      <c r="U3" s="92" t="s">
        <v>209</v>
      </c>
      <c r="V3" s="91" t="s">
        <v>208</v>
      </c>
      <c r="W3" s="92" t="s">
        <v>382</v>
      </c>
      <c r="X3" s="91" t="s">
        <v>207</v>
      </c>
      <c r="Y3" s="93" t="s">
        <v>464</v>
      </c>
      <c r="Z3" s="88" t="s">
        <v>309</v>
      </c>
      <c r="AA3" s="147" t="s">
        <v>465</v>
      </c>
      <c r="AB3" s="87" t="s">
        <v>205</v>
      </c>
      <c r="AC3" s="91" t="s">
        <v>206</v>
      </c>
      <c r="AD3" s="92" t="s">
        <v>203</v>
      </c>
      <c r="AE3" s="91" t="s">
        <v>204</v>
      </c>
      <c r="AF3" s="92" t="s">
        <v>199</v>
      </c>
      <c r="AG3" s="91" t="s">
        <v>202</v>
      </c>
      <c r="AH3" s="92" t="s">
        <v>466</v>
      </c>
      <c r="AI3" s="91" t="s">
        <v>200</v>
      </c>
      <c r="AJ3" s="92" t="s">
        <v>194</v>
      </c>
      <c r="AK3" s="90" t="s">
        <v>198</v>
      </c>
      <c r="AL3" s="91" t="s">
        <v>197</v>
      </c>
      <c r="AM3" s="92" t="s">
        <v>191</v>
      </c>
      <c r="AN3" s="91" t="s">
        <v>196</v>
      </c>
      <c r="AO3" s="92" t="s">
        <v>188</v>
      </c>
      <c r="AP3" s="91" t="s">
        <v>195</v>
      </c>
      <c r="AQ3" s="92" t="s">
        <v>468</v>
      </c>
      <c r="AR3" s="91" t="s">
        <v>193</v>
      </c>
      <c r="AS3" s="93" t="s">
        <v>469</v>
      </c>
      <c r="AT3" s="91" t="s">
        <v>192</v>
      </c>
      <c r="AU3" s="93" t="s">
        <v>470</v>
      </c>
      <c r="AV3" s="92" t="s">
        <v>511</v>
      </c>
      <c r="AW3" s="146" t="s">
        <v>471</v>
      </c>
      <c r="AX3" s="92" t="s">
        <v>276</v>
      </c>
      <c r="AY3" s="90" t="s">
        <v>190</v>
      </c>
      <c r="AZ3" s="91" t="s">
        <v>189</v>
      </c>
      <c r="BA3" s="92" t="s">
        <v>473</v>
      </c>
      <c r="BB3" s="91" t="s">
        <v>187</v>
      </c>
      <c r="BC3" s="92" t="s">
        <v>540</v>
      </c>
      <c r="BD3" s="91" t="s">
        <v>364</v>
      </c>
      <c r="BE3" s="92" t="s">
        <v>476</v>
      </c>
      <c r="BF3" s="90" t="s">
        <v>186</v>
      </c>
      <c r="BG3" s="109" t="s">
        <v>277</v>
      </c>
      <c r="BH3" s="91" t="s">
        <v>185</v>
      </c>
      <c r="BI3" s="92" t="s">
        <v>184</v>
      </c>
      <c r="BJ3" s="91" t="s">
        <v>278</v>
      </c>
      <c r="BK3" s="92" t="s">
        <v>183</v>
      </c>
      <c r="BL3" s="91" t="s">
        <v>182</v>
      </c>
      <c r="BM3" s="93" t="s">
        <v>181</v>
      </c>
      <c r="BN3" s="91" t="s">
        <v>180</v>
      </c>
      <c r="BO3" s="93" t="s">
        <v>179</v>
      </c>
      <c r="BP3" s="91" t="s">
        <v>279</v>
      </c>
      <c r="BQ3" s="93" t="s">
        <v>178</v>
      </c>
      <c r="BR3" s="92" t="s">
        <v>177</v>
      </c>
      <c r="BS3" s="207" t="s">
        <v>176</v>
      </c>
      <c r="BT3" s="207" t="s">
        <v>175</v>
      </c>
      <c r="BU3" s="207" t="s">
        <v>174</v>
      </c>
      <c r="BV3" s="207" t="s">
        <v>173</v>
      </c>
      <c r="BW3" s="207" t="s">
        <v>172</v>
      </c>
      <c r="BX3" s="91" t="s">
        <v>171</v>
      </c>
      <c r="BY3" s="91" t="s">
        <v>170</v>
      </c>
      <c r="BZ3" s="91" t="s">
        <v>169</v>
      </c>
      <c r="CA3" s="91" t="s">
        <v>168</v>
      </c>
      <c r="CB3" s="91" t="s">
        <v>167</v>
      </c>
      <c r="CC3" s="91" t="s">
        <v>383</v>
      </c>
      <c r="CD3" s="87" t="s">
        <v>322</v>
      </c>
      <c r="CE3" s="88" t="s">
        <v>311</v>
      </c>
      <c r="CF3" s="87" t="s">
        <v>323</v>
      </c>
      <c r="CG3" s="88" t="s">
        <v>312</v>
      </c>
      <c r="CH3" s="87" t="s">
        <v>324</v>
      </c>
      <c r="CI3" s="88" t="s">
        <v>477</v>
      </c>
      <c r="CJ3" s="87" t="s">
        <v>478</v>
      </c>
      <c r="CK3" s="109" t="s">
        <v>280</v>
      </c>
      <c r="CL3" s="91" t="s">
        <v>281</v>
      </c>
      <c r="CM3" s="92" t="s">
        <v>165</v>
      </c>
      <c r="CN3" s="91" t="s">
        <v>166</v>
      </c>
      <c r="CO3" s="92" t="s">
        <v>164</v>
      </c>
      <c r="CP3" s="91" t="s">
        <v>163</v>
      </c>
      <c r="CQ3" s="92" t="s">
        <v>162</v>
      </c>
      <c r="CR3" s="90" t="s">
        <v>161</v>
      </c>
      <c r="CS3" s="91" t="s">
        <v>282</v>
      </c>
      <c r="CT3" s="92" t="s">
        <v>160</v>
      </c>
      <c r="CU3" s="91" t="s">
        <v>283</v>
      </c>
      <c r="CV3" s="92" t="s">
        <v>159</v>
      </c>
      <c r="CW3" s="90" t="s">
        <v>158</v>
      </c>
      <c r="CX3" s="91" t="s">
        <v>157</v>
      </c>
      <c r="CY3" s="92" t="s">
        <v>156</v>
      </c>
      <c r="CZ3" s="91" t="s">
        <v>155</v>
      </c>
      <c r="DA3" s="92" t="s">
        <v>154</v>
      </c>
      <c r="DB3" s="91" t="s">
        <v>153</v>
      </c>
      <c r="DC3" s="92" t="s">
        <v>152</v>
      </c>
      <c r="DD3" s="91" t="s">
        <v>151</v>
      </c>
      <c r="DE3" s="92" t="s">
        <v>150</v>
      </c>
      <c r="DF3" s="90" t="s">
        <v>149</v>
      </c>
      <c r="DG3" s="109" t="s">
        <v>148</v>
      </c>
      <c r="DH3" s="89" t="s">
        <v>284</v>
      </c>
      <c r="DI3" s="88" t="s">
        <v>147</v>
      </c>
      <c r="DJ3" s="87" t="s">
        <v>286</v>
      </c>
      <c r="DK3" s="88" t="s">
        <v>146</v>
      </c>
      <c r="DL3" s="87" t="s">
        <v>287</v>
      </c>
      <c r="DM3" s="88" t="s">
        <v>145</v>
      </c>
      <c r="DN3" s="87" t="s">
        <v>288</v>
      </c>
      <c r="DO3" s="88" t="s">
        <v>144</v>
      </c>
      <c r="DP3" s="87" t="s">
        <v>289</v>
      </c>
      <c r="DQ3" s="90" t="s">
        <v>291</v>
      </c>
      <c r="DR3" s="88" t="s">
        <v>142</v>
      </c>
      <c r="DS3" s="87" t="s">
        <v>290</v>
      </c>
      <c r="DT3" s="88" t="s">
        <v>143</v>
      </c>
      <c r="DU3" s="87" t="s">
        <v>293</v>
      </c>
      <c r="DV3" s="88" t="s">
        <v>586</v>
      </c>
      <c r="DW3" s="87" t="s">
        <v>294</v>
      </c>
      <c r="DX3" s="111" t="s">
        <v>295</v>
      </c>
      <c r="DY3" s="87" t="s">
        <v>320</v>
      </c>
      <c r="DZ3" s="111" t="s">
        <v>296</v>
      </c>
      <c r="EA3" s="87" t="s">
        <v>479</v>
      </c>
      <c r="EB3" s="111" t="s">
        <v>297</v>
      </c>
      <c r="EC3" s="87" t="s">
        <v>502</v>
      </c>
      <c r="ED3" s="90" t="s">
        <v>292</v>
      </c>
      <c r="EE3" s="88" t="s">
        <v>299</v>
      </c>
      <c r="EF3" s="87" t="s">
        <v>328</v>
      </c>
      <c r="EG3" s="88" t="s">
        <v>300</v>
      </c>
      <c r="EH3" s="87" t="s">
        <v>480</v>
      </c>
      <c r="EI3" s="88" t="s">
        <v>301</v>
      </c>
      <c r="EJ3" s="87" t="s">
        <v>400</v>
      </c>
      <c r="EK3" s="90" t="s">
        <v>302</v>
      </c>
      <c r="EL3" s="112" t="s">
        <v>306</v>
      </c>
      <c r="EM3" s="369"/>
      <c r="EN3" s="88" t="s">
        <v>505</v>
      </c>
      <c r="EO3" s="87" t="s">
        <v>386</v>
      </c>
      <c r="EP3" s="88" t="s">
        <v>387</v>
      </c>
      <c r="EQ3" s="87" t="s">
        <v>201</v>
      </c>
      <c r="ER3" s="88" t="s">
        <v>388</v>
      </c>
      <c r="ES3" s="87" t="s">
        <v>389</v>
      </c>
      <c r="ET3" s="88" t="s">
        <v>647</v>
      </c>
      <c r="EU3" s="87" t="s">
        <v>390</v>
      </c>
      <c r="EV3" s="88" t="s">
        <v>391</v>
      </c>
      <c r="EW3" s="87" t="s">
        <v>392</v>
      </c>
      <c r="EX3" s="88" t="s">
        <v>393</v>
      </c>
      <c r="EY3" s="87" t="s">
        <v>325</v>
      </c>
      <c r="EZ3" s="88" t="s">
        <v>394</v>
      </c>
      <c r="FA3" s="87" t="s">
        <v>395</v>
      </c>
      <c r="FB3" s="111" t="s">
        <v>396</v>
      </c>
      <c r="FC3" s="87" t="s">
        <v>461</v>
      </c>
      <c r="FD3" s="111" t="s">
        <v>397</v>
      </c>
      <c r="FE3" s="87" t="s">
        <v>398</v>
      </c>
      <c r="FF3" s="111" t="s">
        <v>501</v>
      </c>
      <c r="FG3" s="87" t="s">
        <v>503</v>
      </c>
      <c r="FH3" s="111" t="s">
        <v>399</v>
      </c>
      <c r="FI3" s="87" t="s">
        <v>402</v>
      </c>
      <c r="FJ3" s="111" t="s">
        <v>401</v>
      </c>
      <c r="FK3" s="87" t="s">
        <v>504</v>
      </c>
      <c r="FL3" s="112" t="s">
        <v>313</v>
      </c>
      <c r="FM3" s="111" t="s">
        <v>519</v>
      </c>
      <c r="FN3" s="87" t="s">
        <v>514</v>
      </c>
      <c r="FO3" s="111" t="s">
        <v>515</v>
      </c>
      <c r="FP3" s="87" t="s">
        <v>520</v>
      </c>
      <c r="FQ3" s="111" t="s">
        <v>516</v>
      </c>
      <c r="FR3" s="87" t="s">
        <v>521</v>
      </c>
      <c r="FS3" s="111" t="s">
        <v>517</v>
      </c>
      <c r="FT3" s="87" t="s">
        <v>522</v>
      </c>
      <c r="FU3" s="111" t="s">
        <v>518</v>
      </c>
      <c r="FV3" s="87" t="s">
        <v>523</v>
      </c>
    </row>
    <row r="4" spans="1:178" s="1" customFormat="1">
      <c r="A4" s="108"/>
      <c r="B4" s="108"/>
      <c r="C4" s="108"/>
      <c r="D4" s="108"/>
      <c r="E4" s="108"/>
      <c r="F4" s="108"/>
      <c r="G4" s="121">
        <v>20</v>
      </c>
      <c r="H4" s="108"/>
      <c r="I4" s="122">
        <v>20</v>
      </c>
      <c r="J4" s="108"/>
      <c r="K4" s="122">
        <v>10</v>
      </c>
      <c r="L4" s="86"/>
      <c r="M4" s="122">
        <v>10</v>
      </c>
      <c r="N4" s="121">
        <f>SUM(M4,K4,I4)</f>
        <v>40</v>
      </c>
      <c r="O4" s="108"/>
      <c r="P4" s="122">
        <v>30</v>
      </c>
      <c r="Q4" s="108"/>
      <c r="R4" s="122">
        <v>20</v>
      </c>
      <c r="S4" s="121">
        <f>SUM(R4,P4)</f>
        <v>50</v>
      </c>
      <c r="T4" s="108"/>
      <c r="U4" s="121">
        <v>20</v>
      </c>
      <c r="V4" s="108"/>
      <c r="W4" s="121">
        <v>50</v>
      </c>
      <c r="X4" s="108"/>
      <c r="Y4" s="122">
        <v>20</v>
      </c>
      <c r="Z4" s="86"/>
      <c r="AA4" s="122">
        <v>10</v>
      </c>
      <c r="AB4" s="121">
        <f>SUM(AA4,Y4)</f>
        <v>30</v>
      </c>
      <c r="AC4" s="108"/>
      <c r="AD4" s="121">
        <v>10</v>
      </c>
      <c r="AE4" s="108"/>
      <c r="AF4" s="121">
        <v>20</v>
      </c>
      <c r="AG4" s="108"/>
      <c r="AH4" s="121">
        <v>50</v>
      </c>
      <c r="AI4" s="108"/>
      <c r="AJ4" s="121">
        <v>30</v>
      </c>
      <c r="AK4" s="123">
        <f t="shared" ref="AK4:AK32" si="0">SUM(AJ4,AH4,AF4,AD4,AB4,W4,U4,S4,N4,G4,EO4,EQ4,ES4)</f>
        <v>400</v>
      </c>
      <c r="AL4" s="108"/>
      <c r="AM4" s="121">
        <v>20</v>
      </c>
      <c r="AN4" s="108"/>
      <c r="AO4" s="121">
        <v>10</v>
      </c>
      <c r="AP4" s="108"/>
      <c r="AQ4" s="121">
        <v>40</v>
      </c>
      <c r="AR4" s="108"/>
      <c r="AS4" s="122">
        <v>30</v>
      </c>
      <c r="AT4" s="108"/>
      <c r="AU4" s="122">
        <v>30</v>
      </c>
      <c r="AV4" s="121">
        <v>60</v>
      </c>
      <c r="AW4" s="86"/>
      <c r="AX4" s="121">
        <v>0</v>
      </c>
      <c r="AY4" s="123">
        <f t="shared" ref="AY4:AY32" si="1">SUM(AX4,AV4,AQ4,AO4,AM4,EU4)</f>
        <v>140</v>
      </c>
      <c r="AZ4" s="108"/>
      <c r="BA4" s="121">
        <v>30</v>
      </c>
      <c r="BB4" s="108"/>
      <c r="BC4" s="121">
        <v>25</v>
      </c>
      <c r="BD4" s="108"/>
      <c r="BE4" s="121">
        <v>15</v>
      </c>
      <c r="BF4" s="123">
        <f t="shared" ref="BF4:BF32" si="2">SUM(BE4,BC4,BA4,EW4)</f>
        <v>80</v>
      </c>
      <c r="BG4" s="156">
        <f>AK4+AY4+BF4</f>
        <v>620</v>
      </c>
      <c r="BH4" s="108"/>
      <c r="BI4" s="121">
        <v>80</v>
      </c>
      <c r="BJ4" s="108"/>
      <c r="BK4" s="121">
        <v>40</v>
      </c>
      <c r="BL4" s="108"/>
      <c r="BM4" s="122">
        <v>25</v>
      </c>
      <c r="BN4" s="108"/>
      <c r="BO4" s="122">
        <v>30</v>
      </c>
      <c r="BP4" s="108"/>
      <c r="BQ4" s="122">
        <v>20</v>
      </c>
      <c r="BR4" s="121">
        <f>SUM(BQ4,BO4,BM4)</f>
        <v>75</v>
      </c>
      <c r="BS4" s="118"/>
      <c r="BT4" s="118"/>
      <c r="BU4" s="118"/>
      <c r="BV4" s="118"/>
      <c r="BW4" s="118"/>
      <c r="BX4" s="108"/>
      <c r="BY4" s="108"/>
      <c r="BZ4" s="108"/>
      <c r="CA4" s="108"/>
      <c r="CB4" s="108"/>
      <c r="CC4" s="108"/>
      <c r="CD4" s="87">
        <v>20</v>
      </c>
      <c r="CE4" s="88"/>
      <c r="CF4" s="87">
        <v>20</v>
      </c>
      <c r="CG4" s="88"/>
      <c r="CH4" s="87">
        <v>10</v>
      </c>
      <c r="CI4" s="88"/>
      <c r="CJ4" s="87">
        <v>20</v>
      </c>
      <c r="CK4" s="156">
        <f t="shared" ref="CK4:CK32" si="3">SUM(CJ4,CH4,CF4,CD4,BR4,BK4,BI4,EY4,FA4,FC4)</f>
        <v>300</v>
      </c>
      <c r="CL4" s="108"/>
      <c r="CM4" s="121">
        <v>30</v>
      </c>
      <c r="CN4" s="108"/>
      <c r="CO4" s="121">
        <v>40</v>
      </c>
      <c r="CP4" s="108"/>
      <c r="CQ4" s="121">
        <v>50</v>
      </c>
      <c r="CR4" s="123">
        <f>SUM(CM4,CO4,CQ4)</f>
        <v>120</v>
      </c>
      <c r="CS4" s="108"/>
      <c r="CT4" s="121">
        <v>30</v>
      </c>
      <c r="CU4" s="108"/>
      <c r="CV4" s="121">
        <v>30</v>
      </c>
      <c r="CW4" s="123">
        <f>SUM(CT4,CV4)</f>
        <v>60</v>
      </c>
      <c r="CX4" s="108"/>
      <c r="CY4" s="121">
        <v>40</v>
      </c>
      <c r="CZ4" s="108"/>
      <c r="DA4" s="121">
        <v>30</v>
      </c>
      <c r="DB4" s="108"/>
      <c r="DC4" s="121">
        <v>20</v>
      </c>
      <c r="DD4" s="108"/>
      <c r="DE4" s="121">
        <v>30</v>
      </c>
      <c r="DF4" s="123">
        <f>SUM(CY4,DA4,DC4,DE4)</f>
        <v>120</v>
      </c>
      <c r="DG4" s="124">
        <f>CR4+CW4+DF4</f>
        <v>300</v>
      </c>
      <c r="DH4" s="125">
        <f>DG4+CK4+BG4</f>
        <v>1220</v>
      </c>
      <c r="DI4" s="88"/>
      <c r="DJ4" s="87">
        <v>20</v>
      </c>
      <c r="DK4" s="88"/>
      <c r="DL4" s="87">
        <v>20</v>
      </c>
      <c r="DM4" s="88"/>
      <c r="DN4" s="87">
        <v>10</v>
      </c>
      <c r="DO4" s="88"/>
      <c r="DP4" s="87">
        <v>10</v>
      </c>
      <c r="DQ4" s="123">
        <f>SUM($DP4,$DN4,$DL4,$DJ4,$FE4,$FG4,$FI4,$FK4)</f>
        <v>90</v>
      </c>
      <c r="DR4" s="88"/>
      <c r="DS4" s="87">
        <v>20</v>
      </c>
      <c r="DT4" s="88"/>
      <c r="DU4" s="87">
        <v>60</v>
      </c>
      <c r="DV4" s="88"/>
      <c r="DW4" s="87">
        <v>20</v>
      </c>
      <c r="DX4" s="111"/>
      <c r="DY4" s="87">
        <v>20</v>
      </c>
      <c r="DZ4" s="111"/>
      <c r="EA4" s="87">
        <v>10</v>
      </c>
      <c r="EB4" s="111"/>
      <c r="EC4" s="87">
        <v>10</v>
      </c>
      <c r="ED4" s="123">
        <f t="shared" ref="ED4:ED32" si="4">SUM(EC4,EA4,DY4,DW4,DU4,DS4)</f>
        <v>140</v>
      </c>
      <c r="EE4" s="88"/>
      <c r="EF4" s="87">
        <v>20</v>
      </c>
      <c r="EG4" s="88"/>
      <c r="EH4" s="87">
        <v>15</v>
      </c>
      <c r="EI4" s="88"/>
      <c r="EJ4" s="87">
        <v>15</v>
      </c>
      <c r="EK4" s="123">
        <f>SUM(EJ4,EH4,EF4)</f>
        <v>50</v>
      </c>
      <c r="EL4" s="126">
        <f t="shared" ref="EL4:EL32" si="5">EK4+ED4+DQ4</f>
        <v>280</v>
      </c>
      <c r="EM4" s="182">
        <f t="shared" ref="EM4:EM32" si="6">SUM(EL4,DH4)</f>
        <v>1500</v>
      </c>
      <c r="EN4" s="88"/>
      <c r="EO4" s="87">
        <v>50</v>
      </c>
      <c r="EP4" s="88"/>
      <c r="EQ4" s="87">
        <v>10</v>
      </c>
      <c r="ER4" s="88"/>
      <c r="ES4" s="87">
        <v>20</v>
      </c>
      <c r="ET4" s="88"/>
      <c r="EU4" s="87">
        <v>10</v>
      </c>
      <c r="EV4" s="88"/>
      <c r="EW4" s="87">
        <v>10</v>
      </c>
      <c r="EX4" s="88"/>
      <c r="EY4" s="87">
        <v>15</v>
      </c>
      <c r="EZ4" s="88"/>
      <c r="FA4" s="87">
        <v>10</v>
      </c>
      <c r="FB4" s="111"/>
      <c r="FC4" s="87">
        <v>10</v>
      </c>
      <c r="FD4" s="111"/>
      <c r="FE4" s="87">
        <v>10</v>
      </c>
      <c r="FF4" s="111"/>
      <c r="FG4" s="87">
        <v>10</v>
      </c>
      <c r="FH4" s="111"/>
      <c r="FI4" s="87">
        <v>5</v>
      </c>
      <c r="FJ4" s="111"/>
      <c r="FK4" s="87">
        <v>5</v>
      </c>
      <c r="FL4" s="126">
        <f>SUM(EO4,EQ4,ES4,EU4,EW4,EY4,FA4,FC4,FE4,FI4,FK4,FG4)</f>
        <v>165</v>
      </c>
      <c r="FM4" s="111"/>
      <c r="FN4" s="87">
        <v>0</v>
      </c>
      <c r="FO4" s="111"/>
      <c r="FP4" s="87">
        <v>0</v>
      </c>
      <c r="FQ4" s="111"/>
      <c r="FR4" s="87">
        <v>10</v>
      </c>
      <c r="FS4" s="111"/>
      <c r="FT4" s="87">
        <v>0</v>
      </c>
      <c r="FU4" s="111"/>
      <c r="FV4" s="87">
        <v>0</v>
      </c>
    </row>
    <row r="5" spans="1:178" s="1" customFormat="1" ht="15.75" customHeight="1">
      <c r="A5" s="86" t="s">
        <v>141</v>
      </c>
      <c r="B5" s="252" t="s">
        <v>326</v>
      </c>
      <c r="C5" s="252" t="s">
        <v>486</v>
      </c>
      <c r="D5" s="252" t="s">
        <v>327</v>
      </c>
      <c r="E5" s="252" t="s">
        <v>487</v>
      </c>
      <c r="F5" s="88" t="s">
        <v>6</v>
      </c>
      <c r="G5" s="88">
        <f>IF($F5=Scoring!$D$5,Scoring!$E$5,IF($F5=Scoring!$D$6,Scoring!$E$6,""))</f>
        <v>20</v>
      </c>
      <c r="H5" s="88" t="s">
        <v>6</v>
      </c>
      <c r="I5" s="88">
        <f>IF($H5=Scoring!$D$7,Scoring!$E$7,IF($H5=Scoring!$D$8,Scoring!$E$8,""))</f>
        <v>20</v>
      </c>
      <c r="J5" s="111" t="s">
        <v>623</v>
      </c>
      <c r="K5" s="111">
        <f>IF($J5=Scoring!$J$9,Scoring!$K$9,IF($J5=Scoring!$J$10,Scoring!$K$10,IF($J5=Scoring!$J$11,Scoring!$K$11,"")))</f>
        <v>10</v>
      </c>
      <c r="L5" s="88" t="s">
        <v>6</v>
      </c>
      <c r="M5" s="88">
        <f>IF($L5=Scoring!$D$12,Scoring!$G$12,IF($L5=Scoring!$D$13,Scoring!$G$13,""))</f>
        <v>10</v>
      </c>
      <c r="N5" s="86">
        <f t="shared" ref="N5:N32" si="7">SUM(M5,K5,I5)</f>
        <v>40</v>
      </c>
      <c r="O5" s="88" t="s">
        <v>6</v>
      </c>
      <c r="P5" s="88">
        <f>IF($O5=Scoring!$D$14,Scoring!$E$14,IF($O5=Scoring!$D$15,Scoring!$E$15,""))</f>
        <v>30</v>
      </c>
      <c r="Q5" s="88" t="s">
        <v>6</v>
      </c>
      <c r="R5" s="88">
        <f>IF($Q5=Scoring!$D$16,Scoring!$E$16,IF($Q5=Scoring!$D$17,Scoring!$E$17,IF($Q5=Scoring!$D$18,Scoring!$E$18,"")))</f>
        <v>20</v>
      </c>
      <c r="S5" s="86">
        <f t="shared" ref="S5:S32" si="8">SUM(R5,P5)</f>
        <v>50</v>
      </c>
      <c r="T5" s="88" t="s">
        <v>6</v>
      </c>
      <c r="U5" s="88">
        <f>IF($T5=Scoring!$J$19,Scoring!$K$19,IF($T5=Scoring!$J$20,Scoring!$K$20,IF($T5=Scoring!$J$21,Scoring!$K$21,"")))</f>
        <v>20</v>
      </c>
      <c r="V5" s="88" t="s">
        <v>14</v>
      </c>
      <c r="W5" s="88">
        <f>IF($V5=Scoring!$J$28,Scoring!$K$28,IF($V5=Scoring!$J$29,Scoring!$K$29,IF($V5=Scoring!$J$30,Scoring!$K$30,IF($V5=Scoring!$J$31,Scoring!$K$31,IF($V5=Scoring!$J$32,Scoring!$K$32,IF($V5=Scoring!$J$33,Scoring!$K$33,IF($V5=Scoring!$J$34,Scoring!$K$34,"")))))))</f>
        <v>50</v>
      </c>
      <c r="X5" s="111" t="s">
        <v>7</v>
      </c>
      <c r="Y5" s="111">
        <f>IF($X5=Scoring!$D$35,Scoring!$E$35,IF($X5=Scoring!$D$36,Scoring!$E$36,IF($X5=Scoring!$D$37,Scoring!$E$37,"")))</f>
        <v>0</v>
      </c>
      <c r="Z5" s="88" t="s">
        <v>6</v>
      </c>
      <c r="AA5" s="88">
        <f>IF($Z5=Scoring!$D$38,Scoring!$G$38,IF($Z5=Scoring!$D$39,Scoring!$G$39,""))</f>
        <v>10</v>
      </c>
      <c r="AB5" s="86">
        <f t="shared" ref="AB5:AB32" si="9">SUM(AA5,Y5)</f>
        <v>10</v>
      </c>
      <c r="AC5" s="88" t="s">
        <v>7</v>
      </c>
      <c r="AD5" s="88">
        <f>IF($AC5=Scoring!$D$40,Scoring!$E$40,IF($AC5=Scoring!$D$41,Scoring!$E$41,IF($AC5=Scoring!$D$42,Scoring!$E$42,"")))</f>
        <v>0</v>
      </c>
      <c r="AE5" s="88" t="s">
        <v>6</v>
      </c>
      <c r="AF5" s="88">
        <f>IF($AE5=Scoring!$D$46,Scoring!$E$46,IF($AE5=Scoring!$D$47,Scoring!$E$47,""))</f>
        <v>20</v>
      </c>
      <c r="AG5" s="114" t="s">
        <v>317</v>
      </c>
      <c r="AH5" s="88">
        <f>IF($AG5=Scoring!$H$48,Scoring!$I$48,IF($AG5=Scoring!$H$49,Scoring!$I$49,IF($AG5=Scoring!$H$50,Scoring!$I$50,IF($AG5=Scoring!$H$51,Scoring!$I$51,""))))</f>
        <v>50</v>
      </c>
      <c r="AI5" s="88" t="s">
        <v>6</v>
      </c>
      <c r="AJ5" s="88">
        <f>IF($AI5=Scoring!$D$57,Scoring!$E$57,IF($AI5=Scoring!$D$58,Scoring!$E$58,""))</f>
        <v>30</v>
      </c>
      <c r="AK5" s="123">
        <f t="shared" si="0"/>
        <v>315</v>
      </c>
      <c r="AL5" s="88" t="s">
        <v>6</v>
      </c>
      <c r="AM5" s="88">
        <f>IF($AL5=Scoring!$D$63,Scoring!$E$63,IF($AL5=Scoring!$D$64,Scoring!$E$64,""))</f>
        <v>20</v>
      </c>
      <c r="AN5" s="88" t="s">
        <v>6</v>
      </c>
      <c r="AO5" s="88">
        <f>IF($AN5=Scoring!$D$65,Scoring!$E$65,IF($AN5=Scoring!$D$66,Scoring!$E$66,IF($AN5=Scoring!$D$67,Scoring!$E$67,"")))</f>
        <v>10</v>
      </c>
      <c r="AP5" s="88" t="s">
        <v>25</v>
      </c>
      <c r="AQ5" s="88">
        <f>IF($AP5=Scoring!$D$68,Scoring!$E$68,IF($AP5=Scoring!$D$69,Scoring!$E$69,IF($AP5=Scoring!$D$70,Scoring!$E$70,IF($AP5=Scoring!$D$71,Scoring!$E$71,""))))</f>
        <v>40</v>
      </c>
      <c r="AR5" s="88" t="s">
        <v>6</v>
      </c>
      <c r="AS5" s="88">
        <f>IF($AR5=Scoring!$D$72,Scoring!$E$72,IF($AR5=Scoring!$D$73,Scoring!$E$73,IF($AR5=Scoring!$D$74,Scoring!$E$74,"")))</f>
        <v>30</v>
      </c>
      <c r="AT5" s="88" t="s">
        <v>27</v>
      </c>
      <c r="AU5" s="88">
        <f>IF($AT5=Scoring!$D$75,Scoring!$E$75,IF($AT5=Scoring!$D$76,Scoring!$E$76,IF($AT5=Scoring!$D$77,Scoring!$E$77,IF($AT5=Scoring!$D$78,Scoring!$E$78,""))))</f>
        <v>30</v>
      </c>
      <c r="AV5" s="88">
        <f>SUM(AS5,AU5)</f>
        <v>60</v>
      </c>
      <c r="AW5" s="88" t="s">
        <v>53</v>
      </c>
      <c r="AX5" s="88" t="str">
        <f>IF($AW5=Scoring!$D$82,Scoring!$K$82,"")</f>
        <v>n/a</v>
      </c>
      <c r="AY5" s="123">
        <f t="shared" si="1"/>
        <v>140</v>
      </c>
      <c r="AZ5" s="111">
        <v>1</v>
      </c>
      <c r="BA5" s="88">
        <f>IF($AZ5=Scoring!$J$85,Scoring!$K$85,IF($AZ5=Scoring!$J$86,Scoring!$K$86,IF($AZ5=Scoring!$J$87,Scoring!$K$87,IF($AZ5=Scoring!$J$88,Scoring!$K$88,IF($AZ5=Scoring!$J$89,Scoring!$K$89,IF($AZ5=Scoring!$J$89,Scoring!$K$89,IF($AZ5=Scoring!$J$89,Scoring!$K$89,"")))))))</f>
        <v>30</v>
      </c>
      <c r="BB5" s="88">
        <v>1</v>
      </c>
      <c r="BC5" s="88">
        <f>IF($BB5=Scoring!$J$92,Scoring!$K$92,IF($BB5=Scoring!$J$93,Scoring!$K$93,IF($BB5=Scoring!$J$94,Scoring!$K$94,IF($BB5=Scoring!$J$95,Scoring!$K$95,IF($BB5=Scoring!$J$96,Scoring!$K$96,IF($BB5=Scoring!$J$97,Scoring!$K$97,IF($BB5=Scoring!$J$99,Scoring!$K$99,"")))))))</f>
        <v>25</v>
      </c>
      <c r="BD5" s="88" t="s">
        <v>6</v>
      </c>
      <c r="BE5" s="88">
        <f>IF($BD5=Scoring!$D$100,Scoring!$E$100,IF($BD5=Scoring!$D$101,Scoring!$E$101,IF($BD5=Scoring!$D$102,Scoring!$E$102,"")))</f>
        <v>15</v>
      </c>
      <c r="BF5" s="123">
        <f t="shared" si="2"/>
        <v>80</v>
      </c>
      <c r="BG5" s="156">
        <f t="shared" ref="BG5:BG32" si="10">AK5+AY5+BF5</f>
        <v>535</v>
      </c>
      <c r="BH5" s="88" t="s">
        <v>97</v>
      </c>
      <c r="BI5" s="88">
        <f>IF($BH5=Scoring!$D$108,Scoring!$E$108,IF($BH5=Scoring!$D$109,Scoring!$E$109,IF($BH5=Scoring!$D$110,Scoring!$E$110,IF($BH5=Scoring!$D$111,Scoring!$E$111,IF($BH5=Scoring!$D$112,Scoring!$E$112,IF($BH5=Scoring!$D$113,Scoring!$E$113,IF($BH5=Scoring!$D$114,Scoring!$E$114,IF($BH5=Scoring!$D$115,Scoring!$E$115,IF($BH5=Scoring!$D$116,Scoring!$E$116,IF($BH5=Scoring!$D$117,Scoring!$E$117,""))))))))))</f>
        <v>80</v>
      </c>
      <c r="BJ5" s="88" t="s">
        <v>6</v>
      </c>
      <c r="BK5" s="88">
        <f>IF($BJ5=Scoring!$D$118,Scoring!$E$118,IF($BJ5=Scoring!$D$119,Scoring!$E$119,""))</f>
        <v>40</v>
      </c>
      <c r="BL5" s="88" t="s">
        <v>31</v>
      </c>
      <c r="BM5" s="88">
        <f>IF($BL5=Scoring!$D$120,Scoring!$E$120,IF($BL5=Scoring!$D$121,Scoring!$E$121,IF($BL5=Scoring!$D$122,Scoring!$E$122,IF($BL5=Scoring!$D$123,Scoring!$E$123,IF($BL5=Scoring!$D$124,Scoring!$E$124,"")))))</f>
        <v>0</v>
      </c>
      <c r="BN5" s="88" t="s">
        <v>41</v>
      </c>
      <c r="BO5" s="88">
        <f>IF($BN5=Scoring!$D$125,Scoring!$E$125,IF($BN5=Scoring!$D$126,Scoring!$E$126,IF($BN5=Scoring!$D$127,Scoring!$E$127,IF($BN5=Scoring!$D$128,Scoring!$E$128,IF($BN5=Scoring!$D$129,Scoring!$E$129,IF($BN5=Scoring!$D$130,Scoring!$E$130,IF($BN5=Scoring!$D$131,Scoring!$E$131,"")))))))</f>
        <v>30</v>
      </c>
      <c r="BP5" s="88" t="s">
        <v>46</v>
      </c>
      <c r="BQ5" s="88">
        <f>IF($BP5=Scoring!$J$133,Scoring!$K$133,IF($BP5=Scoring!$J$134,Scoring!$K$134,IF($BP5=Scoring!$J$135,Scoring!$K$135,IF($BP5=Scoring!$J$136,Scoring!$K$136,IF($BP5=Scoring!$J$137,Scoring!$K$137,IF($BP5=Scoring!$J$138,Scoring!$K$138,IF($BP5=Scoring!$J$139,Scoring!$K$139,IF($BP5=Scoring!$J$140,Scoring!$K$140,""))))))))</f>
        <v>5</v>
      </c>
      <c r="BR5" s="86">
        <f t="shared" ref="BR5:BR32" si="11">SUM(BQ5,BO5,BM5)</f>
        <v>35</v>
      </c>
      <c r="BS5" s="183" t="s">
        <v>488</v>
      </c>
      <c r="BT5" s="183"/>
      <c r="BU5" s="183"/>
      <c r="BV5" s="183"/>
      <c r="BW5" s="183"/>
      <c r="BX5" s="110"/>
      <c r="BY5" s="110"/>
      <c r="BZ5" s="110"/>
      <c r="CA5" s="110"/>
      <c r="CB5" s="110"/>
      <c r="CC5" s="88" t="s">
        <v>7</v>
      </c>
      <c r="CD5" s="88">
        <f>IF($CC5=Scoring!$D$151,Scoring!$G$151,IF($CC5=Scoring!$D$152,Scoring!$G$152,""))</f>
        <v>0</v>
      </c>
      <c r="CE5" s="88" t="s">
        <v>6</v>
      </c>
      <c r="CF5" s="88">
        <f>IF($CE5=Scoring!$D$153,Scoring!$K$153,IF($CE5=Scoring!$D$154,Scoring!$K$154,""))</f>
        <v>20</v>
      </c>
      <c r="CG5" s="88" t="s">
        <v>6</v>
      </c>
      <c r="CH5" s="88">
        <f>IF($CG5=Scoring!$D$155,Scoring!$G$155,IF($CG5=Scoring!$D$156,Scoring!$G$156,""))</f>
        <v>10</v>
      </c>
      <c r="CI5" s="88" t="s">
        <v>6</v>
      </c>
      <c r="CJ5" s="88">
        <f>IF($CI5=Scoring!$D$164,Scoring!$G$164,IF($CI5=Scoring!$D$165,Scoring!$G$165,""))</f>
        <v>20</v>
      </c>
      <c r="CK5" s="156">
        <f t="shared" si="3"/>
        <v>240</v>
      </c>
      <c r="CL5" s="88" t="s">
        <v>6</v>
      </c>
      <c r="CM5" s="88">
        <f>IF($CL5=Scoring!$D$171,Scoring!$E$171,IF($CL5=Scoring!$D$172,Scoring!$E$172,""))</f>
        <v>30</v>
      </c>
      <c r="CN5" s="88" t="s">
        <v>67</v>
      </c>
      <c r="CO5" s="88">
        <f>IF($CN5=Scoring!$D$173,Scoring!$E$173,IF($CN5=Scoring!$D$174,Scoring!$E$174,IF($CN5=Scoring!$D$175,Scoring!$E$175,IF($CN5=Scoring!$D$176,Scoring!$E$176,""))))</f>
        <v>20</v>
      </c>
      <c r="CP5" s="88" t="s">
        <v>67</v>
      </c>
      <c r="CQ5" s="88">
        <f>IF($CP5=Scoring!$D$177,Scoring!$E$177,IF($CP5=Scoring!$D$178,Scoring!$E$178,IF($CP5=Scoring!$D$179,Scoring!$E$179,IF($CP5=Scoring!$D$180,Scoring!$E$180,""))))</f>
        <v>20</v>
      </c>
      <c r="CR5" s="123">
        <f t="shared" ref="CR5:CR32" si="12">SUM(CM5,CO5,CQ5)</f>
        <v>70</v>
      </c>
      <c r="CS5" s="88" t="s">
        <v>67</v>
      </c>
      <c r="CT5" s="88">
        <f>IF($CS5=Scoring!$D$183,Scoring!$E$183,IF($CS5=Scoring!$D$184,Scoring!$E$184,IF($CS5=Scoring!$D$185,Scoring!$E$185,IF($CS5=Scoring!$D$186,Scoring!$E$186,""))))</f>
        <v>15</v>
      </c>
      <c r="CU5" s="88" t="s">
        <v>31</v>
      </c>
      <c r="CV5" s="88">
        <f>IF($CU5=Scoring!$D$183,Scoring!$E$183,IF($CU5=Scoring!$D$184,Scoring!$E$184,IF($CU5=Scoring!$D$185,Scoring!$E$185,IF($CU5=Scoring!$D$186,Scoring!$E$186,""))))</f>
        <v>0</v>
      </c>
      <c r="CW5" s="123">
        <f t="shared" ref="CW5:CW32" si="13">SUM(CT5,CV5)</f>
        <v>15</v>
      </c>
      <c r="CX5" s="111" t="s">
        <v>7</v>
      </c>
      <c r="CY5" s="111">
        <f>IF($CX5=Scoring!$D$193,Scoring!$E$193,IF($CX5=Scoring!$D$194,Scoring!$E$194,IF($CX5=Scoring!$D$195,Scoring!$E$195,"")))</f>
        <v>0</v>
      </c>
      <c r="CZ5" s="88" t="s">
        <v>31</v>
      </c>
      <c r="DA5" s="88">
        <f>IF($CZ5=Scoring!$D$196,Scoring!$E$196,IF($CZ5=Scoring!$D$197,Scoring!$E$197,IF($CZ5=Scoring!$D$198,Scoring!$E$198,"")))</f>
        <v>0</v>
      </c>
      <c r="DB5" s="88" t="s">
        <v>6</v>
      </c>
      <c r="DC5" s="88">
        <f>IF($DB5=Scoring!$D$199,Scoring!$E$199,IF($DB5=Scoring!$D$200,Scoring!$E$200,IF($DB5=Scoring!$D$201,Scoring!$E$201,"")))</f>
        <v>20</v>
      </c>
      <c r="DD5" s="111" t="s">
        <v>77</v>
      </c>
      <c r="DE5" s="111">
        <f>IF($DD5=Scoring!$D$202,Scoring!$E$202,IF($DD5=Scoring!$D$203,Scoring!$E$203,IF($DD5=Scoring!$D$204,Scoring!$E$204,IF($DD5=Scoring!$D$205,Scoring!$E$205,""))))</f>
        <v>30</v>
      </c>
      <c r="DF5" s="123">
        <f t="shared" ref="DF5:DF32" si="14">SUM(CY5,DA5,DC5,DE5)</f>
        <v>50</v>
      </c>
      <c r="DG5" s="124">
        <f t="shared" ref="DG5:DG32" si="15">CR5+CW5+DF5</f>
        <v>135</v>
      </c>
      <c r="DH5" s="125">
        <f t="shared" ref="DH5:DH32" si="16">DG5+CK5+BG5</f>
        <v>910</v>
      </c>
      <c r="DI5" s="88" t="s">
        <v>6</v>
      </c>
      <c r="DJ5" s="88">
        <f>IF($DI5=Scoring!$D$219,Scoring!$E$219,IF($DI5=Scoring!$D$220,Scoring!$E$220,""))</f>
        <v>20</v>
      </c>
      <c r="DK5" s="88" t="s">
        <v>7</v>
      </c>
      <c r="DL5" s="88">
        <f>IF($DK5=Scoring!$D$221,Scoring!$E$221,IF($DK5=Scoring!$D$222,Scoring!$E$222,""))</f>
        <v>0</v>
      </c>
      <c r="DM5" s="111" t="s">
        <v>6</v>
      </c>
      <c r="DN5" s="111">
        <f>IF($DM5=Scoring!$D$223,Scoring!$E$223,IF($DM5=Scoring!$D$224,Scoring!$E$224,""))</f>
        <v>10</v>
      </c>
      <c r="DO5" s="88" t="s">
        <v>6</v>
      </c>
      <c r="DP5" s="88">
        <f>IF($DO5=Scoring!$D$225,Scoring!$E$225,IF($DO5=Scoring!$D$226,Scoring!$E$226,""))</f>
        <v>10</v>
      </c>
      <c r="DQ5" s="123">
        <f t="shared" ref="DQ5:DQ31" si="17">SUM($DP5,$DN5,$DL5,$DJ5,$FE5,$FG5,$FI5,$FK5)</f>
        <v>70</v>
      </c>
      <c r="DR5" s="88" t="s">
        <v>6</v>
      </c>
      <c r="DS5" s="88">
        <f>IF($DR5=Scoring!$D$237,Scoring!$E$237,IF($DR5=Scoring!$D$238,Scoring!$E$238,""))</f>
        <v>20</v>
      </c>
      <c r="DT5" s="88" t="s">
        <v>506</v>
      </c>
      <c r="DU5" s="88">
        <f>IF($DT5=Scoring!$D$240,Scoring!$E$240,IF($DT5=Scoring!$D$241,Scoring!$E$241,IF($DT5=Scoring!$D$242,Scoring!$E$242,IF($DT5=Scoring!$D$243,Scoring!$E$243,IF($DT5=Scoring!$D$244,Scoring!$E$244,IF($DT5=Scoring!$D$245,Scoring!$E$245,IF($DT5=Scoring!$D$246,Scoring!$E$246,"")))))))</f>
        <v>60</v>
      </c>
      <c r="DV5" s="88" t="s">
        <v>6</v>
      </c>
      <c r="DW5" s="88">
        <f>IF($DV5=Scoring!$D$247,Scoring!$E$247,IF($DV5=Scoring!$D$248,Scoring!$E$248,""))</f>
        <v>20</v>
      </c>
      <c r="DX5" s="88" t="s">
        <v>7</v>
      </c>
      <c r="DY5" s="88">
        <f>IF($DX5=Scoring!$D$249,Scoring!$E$249,IF($DX5=Scoring!$D$250,Scoring!$E$250,""))</f>
        <v>0</v>
      </c>
      <c r="DZ5" s="88" t="s">
        <v>6</v>
      </c>
      <c r="EA5" s="88">
        <f>IF($DZ5=Scoring!$D$251,Scoring!$E$251,IF($DZ5=Scoring!$D$252,Scoring!$E$252,""))</f>
        <v>10</v>
      </c>
      <c r="EB5" s="88" t="s">
        <v>6</v>
      </c>
      <c r="EC5" s="88">
        <f>IF($EB5=Scoring!$D$253,Scoring!$E$253,IF($EB5=Scoring!$D$254,Scoring!$E$254,""))</f>
        <v>10</v>
      </c>
      <c r="ED5" s="123">
        <f t="shared" si="4"/>
        <v>120</v>
      </c>
      <c r="EE5" s="88" t="s">
        <v>6</v>
      </c>
      <c r="EF5" s="88">
        <f>IF($EE5=Scoring!$D$257,Scoring!$E$257,IF($EE5=Scoring!$D$258,Scoring!$E$258,""))</f>
        <v>20</v>
      </c>
      <c r="EG5" s="88" t="s">
        <v>6</v>
      </c>
      <c r="EH5" s="88">
        <f>IF($EG5=Scoring!$D$259,Scoring!$E$259,IF($EG5=Scoring!$D$260,Scoring!$E$260,""))</f>
        <v>15</v>
      </c>
      <c r="EI5" s="88" t="s">
        <v>6</v>
      </c>
      <c r="EJ5" s="88">
        <f>IF($EI5=Scoring!$D$261,Scoring!$E$261,IF($EI5=Scoring!$D$262,Scoring!$E$262,""))</f>
        <v>15</v>
      </c>
      <c r="EK5" s="123">
        <f>SUM(EJ5,EH5,EF5)</f>
        <v>50</v>
      </c>
      <c r="EL5" s="126">
        <f t="shared" si="5"/>
        <v>240</v>
      </c>
      <c r="EM5" s="182">
        <f t="shared" si="6"/>
        <v>1150</v>
      </c>
      <c r="EN5" s="88" t="s">
        <v>409</v>
      </c>
      <c r="EO5" s="88">
        <f>IF($EN5=Scoring!$D$22,Scoring!$K$22,IF($EN5=Scoring!$D$23,Scoring!$K$23,IF($EN5=Scoring!$D$24,Scoring!$K$24,IF($EN5=Scoring!$D$25,Scoring!$K$25,IF($EN5=Scoring!$D$26,Scoring!$K$26,IF($EN5=Scoring!$D$27,Scoring!$K$27,""))))))</f>
        <v>10</v>
      </c>
      <c r="EP5" s="88" t="s">
        <v>13</v>
      </c>
      <c r="EQ5" s="88">
        <f>IF($EP5=Scoring!$D$43,Scoring!$K$43,IF($EP5=Scoring!$D$44,Scoring!$K$44,IF($EP5=Scoring!$D$45,Scoring!$K$45,"")))</f>
        <v>0</v>
      </c>
      <c r="ER5" s="88" t="s">
        <v>419</v>
      </c>
      <c r="ES5" s="88">
        <f>IF($ER5=Scoring!$D$52,Scoring!$K$52,IF($ER5=Scoring!$D$53,Scoring!$K$53,IF($ER5=Scoring!$D$54,Scoring!$K$54,IF($ER5=Scoring!$D$55,Scoring!$K$55,IF($ER5=Scoring!$D$56,Scoring!$K$56,"")))))</f>
        <v>15</v>
      </c>
      <c r="ET5" s="88" t="s">
        <v>6</v>
      </c>
      <c r="EU5" s="88">
        <f>IF($ET5=Scoring!$D$80,Scoring!$K$80,IF($ET5=Scoring!$D$81,Scoring!$K$81,""))</f>
        <v>10</v>
      </c>
      <c r="EV5" s="88" t="s">
        <v>6</v>
      </c>
      <c r="EW5" s="88">
        <f>IF($EV5=Scoring!$D$103,Scoring!$K$103,IF($EV5=Scoring!$D$104,Scoring!$K$104,IF($EV5=Scoring!$D$105,Scoring!$K$105,"")))</f>
        <v>10</v>
      </c>
      <c r="EX5" s="88" t="s">
        <v>6</v>
      </c>
      <c r="EY5" s="88">
        <f>IF($EX5=Scoring!$D$157,Scoring!$K$157,IF($EX5=Scoring!$D$158,Scoring!$K$158,""))</f>
        <v>15</v>
      </c>
      <c r="EZ5" s="88" t="s">
        <v>439</v>
      </c>
      <c r="FA5" s="88">
        <f>IF($EZ5=Scoring!$J$160,Scoring!$K$160,IF($EZ5=Scoring!$J$161,Scoring!$K$161,IF($EZ5=Scoring!$J$162,Scoring!$K$162,IF($EZ5=Scoring!$J$163,Scoring!$K$163,""))))</f>
        <v>10</v>
      </c>
      <c r="FB5" s="88" t="s">
        <v>6</v>
      </c>
      <c r="FC5" s="88">
        <f>IF($FB5=Scoring!$D$166,Scoring!$K$166,IF($FB5=Scoring!$D$167,Scoring!$K$167,""))</f>
        <v>10</v>
      </c>
      <c r="FD5" s="88" t="s">
        <v>6</v>
      </c>
      <c r="FE5" s="88">
        <f>IF($FD5=Scoring!$D$227,Scoring!$K$227,IF($FD5=Scoring!$D$228,Scoring!$K$228,""))</f>
        <v>10</v>
      </c>
      <c r="FF5" s="88" t="s">
        <v>6</v>
      </c>
      <c r="FG5" s="88">
        <f>IF($FF5=Scoring!$D$229,Scoring!$K$229,IF($FF5=Scoring!$D$230,Scoring!$K$230,""))</f>
        <v>10</v>
      </c>
      <c r="FH5" s="88" t="s">
        <v>6</v>
      </c>
      <c r="FI5" s="88">
        <f>IF($FH5=Scoring!$D$231,Scoring!$K$231,IF($FH5=Scoring!$D$232,Scoring!$K$232,""))</f>
        <v>5</v>
      </c>
      <c r="FJ5" s="88" t="s">
        <v>6</v>
      </c>
      <c r="FK5" s="88">
        <f>IF($FJ5=Scoring!$D$233,Scoring!$K$233,IF($FJ5=Scoring!$D$234,Scoring!$K$234,""))</f>
        <v>5</v>
      </c>
      <c r="FL5" s="126">
        <f t="shared" ref="FL5:FL32" si="18">SUM(EO5,EQ5,ES5,EU5,EW5,EY5,FA5,FC5,FE5,FI5,FK5)</f>
        <v>100</v>
      </c>
      <c r="FM5" s="88" t="s">
        <v>454</v>
      </c>
      <c r="FN5" s="88"/>
      <c r="FO5" s="88" t="s">
        <v>534</v>
      </c>
      <c r="FP5" s="88"/>
      <c r="FQ5" s="88" t="s">
        <v>534</v>
      </c>
      <c r="FR5" s="88">
        <v>10</v>
      </c>
      <c r="FS5" s="88" t="s">
        <v>1</v>
      </c>
      <c r="FT5" s="88"/>
      <c r="FU5" s="88" t="s">
        <v>1</v>
      </c>
      <c r="FV5" s="88"/>
    </row>
    <row r="6" spans="1:178" s="1" customFormat="1">
      <c r="A6" s="86" t="s">
        <v>140</v>
      </c>
      <c r="B6" s="252" t="s">
        <v>510</v>
      </c>
      <c r="C6" s="252" t="s">
        <v>507</v>
      </c>
      <c r="D6" s="252" t="s">
        <v>508</v>
      </c>
      <c r="E6" s="252" t="s">
        <v>509</v>
      </c>
      <c r="F6" s="88" t="s">
        <v>6</v>
      </c>
      <c r="G6" s="88">
        <f>IF($F6=Scoring!$D$5,Scoring!$E$5,IF($F6=Scoring!$D$6,Scoring!$E$6,""))</f>
        <v>20</v>
      </c>
      <c r="H6" s="88" t="s">
        <v>6</v>
      </c>
      <c r="I6" s="88">
        <f>IF($H6=Scoring!$D$7,Scoring!$E$7,IF($H6=Scoring!$D$8,Scoring!$E$8,""))</f>
        <v>20</v>
      </c>
      <c r="J6" s="111" t="s">
        <v>623</v>
      </c>
      <c r="K6" s="88">
        <f>IF($J6=Scoring!$J$9,Scoring!$K$9,IF($J6=Scoring!$J$10,Scoring!$K$10,IF($J6=Scoring!$J$11,Scoring!$K$11,"")))</f>
        <v>10</v>
      </c>
      <c r="L6" s="88" t="s">
        <v>7</v>
      </c>
      <c r="M6" s="88">
        <f>IF($L6=Scoring!$D$12,Scoring!$G$12,IF($L6=Scoring!$D$13,Scoring!$G$13,""))</f>
        <v>0</v>
      </c>
      <c r="N6" s="86">
        <f t="shared" si="7"/>
        <v>30</v>
      </c>
      <c r="O6" s="88" t="s">
        <v>6</v>
      </c>
      <c r="P6" s="88">
        <f>IF($O6=Scoring!$D$14,Scoring!$E$14,IF($O6=Scoring!$D$15,Scoring!$E$15,""))</f>
        <v>30</v>
      </c>
      <c r="Q6" s="88" t="s">
        <v>6</v>
      </c>
      <c r="R6" s="88">
        <f>IF($Q6=Scoring!$D$16,Scoring!$E$16,IF($Q6=Scoring!$D$17,Scoring!$E$17,IF($Q6=Scoring!$D$18,Scoring!$E$18,"")))</f>
        <v>20</v>
      </c>
      <c r="S6" s="86">
        <f t="shared" si="8"/>
        <v>50</v>
      </c>
      <c r="T6" s="88" t="s">
        <v>603</v>
      </c>
      <c r="U6" s="88">
        <f>IF($T6=Scoring!$J$19,Scoring!$K$19,IF($T6=Scoring!$J$20,Scoring!$K$20,IF($T6=Scoring!$J$21,Scoring!$K$21,"")))</f>
        <v>10</v>
      </c>
      <c r="V6" s="88" t="s">
        <v>15</v>
      </c>
      <c r="W6" s="88">
        <f>IF($V6=Scoring!$J$28,Scoring!$K$28,IF($V6=Scoring!$J$29,Scoring!$K$29,IF($V6=Scoring!$J$30,Scoring!$K$30,IF($V6=Scoring!$J$31,Scoring!$K$31,IF($V6=Scoring!$J$32,Scoring!$K$32,IF($V6=Scoring!$J$33,Scoring!$K$33,IF($V6=Scoring!$J$34,Scoring!$K$34,"")))))))</f>
        <v>30</v>
      </c>
      <c r="X6" s="88" t="s">
        <v>6</v>
      </c>
      <c r="Y6" s="88">
        <f>IF($X6=Scoring!$D$35,Scoring!$E$35,IF($X6=Scoring!$D$36,Scoring!$E$36,IF($X6=Scoring!$D$37,Scoring!$E$37,"")))</f>
        <v>20</v>
      </c>
      <c r="Z6" s="88" t="s">
        <v>7</v>
      </c>
      <c r="AA6" s="88">
        <f>IF($Z6=Scoring!$D$38,Scoring!$G$38,IF($Z6=Scoring!$D$39,Scoring!$G$39,""))</f>
        <v>0</v>
      </c>
      <c r="AB6" s="86">
        <f t="shared" si="9"/>
        <v>20</v>
      </c>
      <c r="AC6" s="88" t="s">
        <v>6</v>
      </c>
      <c r="AD6" s="88">
        <f>IF($AC6=Scoring!$D$40,Scoring!$E$40,IF($AC6=Scoring!$D$41,Scoring!$E$41,IF($AC6=Scoring!$D$42,Scoring!$E$42,"")))</f>
        <v>10</v>
      </c>
      <c r="AE6" s="88" t="s">
        <v>7</v>
      </c>
      <c r="AF6" s="88">
        <f>IF($AE6=Scoring!$D$46,Scoring!$E$46,IF($AE6=Scoring!$D$47,Scoring!$E$47,""))</f>
        <v>0</v>
      </c>
      <c r="AG6" s="114" t="s">
        <v>318</v>
      </c>
      <c r="AH6" s="88">
        <f>IF($AG6=Scoring!$F$48,Scoring!$G$48,IF($AG6=Scoring!$F$49,Scoring!$G$49,IF($AG6=Scoring!$F$50,Scoring!$G$50,IF($AG6=Scoring!$F$51,Scoring!$G$51,""))))</f>
        <v>30</v>
      </c>
      <c r="AI6" s="88" t="s">
        <v>6</v>
      </c>
      <c r="AJ6" s="88">
        <f>IF($AI6=Scoring!$D$57,Scoring!$E$57,IF($AI6=Scoring!$D$58,Scoring!$E$58,""))</f>
        <v>30</v>
      </c>
      <c r="AK6" s="123">
        <f t="shared" si="0"/>
        <v>295</v>
      </c>
      <c r="AL6" s="88" t="s">
        <v>7</v>
      </c>
      <c r="AM6" s="88">
        <f>IF($AL6=Scoring!$D$63,Scoring!$E$63,IF($AL6=Scoring!$D$64,Scoring!$E$64,""))</f>
        <v>0</v>
      </c>
      <c r="AN6" s="88" t="s">
        <v>6</v>
      </c>
      <c r="AO6" s="88">
        <f>IF($AN6=Scoring!$D$65,Scoring!$E$65,IF($AN6=Scoring!$D$66,Scoring!$E$66,IF($AN6=Scoring!$D$67,Scoring!$E$67,"")))</f>
        <v>10</v>
      </c>
      <c r="AP6" s="88" t="s">
        <v>25</v>
      </c>
      <c r="AQ6" s="88">
        <f>IF($AP6=Scoring!$D$68,Scoring!$E$68,IF($AP6=Scoring!$D$69,Scoring!$E$69,IF($AP6=Scoring!$D$70,Scoring!$E$70,IF($AP6=Scoring!$D$71,Scoring!$E$71,""))))</f>
        <v>40</v>
      </c>
      <c r="AR6" s="88" t="s">
        <v>6</v>
      </c>
      <c r="AS6" s="88">
        <f>IF($AR6=Scoring!$D$72,Scoring!$E$72,IF($AR6=Scoring!$D$73,Scoring!$E$73,IF($AR6=Scoring!$D$74,Scoring!$E$74,"")))</f>
        <v>30</v>
      </c>
      <c r="AT6" s="88" t="s">
        <v>27</v>
      </c>
      <c r="AU6" s="88">
        <f>IF($AT6=Scoring!$D$75,Scoring!$E$75,IF($AT6=Scoring!$D$76,Scoring!$E$76,IF($AT6=Scoring!$D$77,Scoring!$E$77,IF($AT6=Scoring!$D$78,Scoring!$E$78,""))))</f>
        <v>30</v>
      </c>
      <c r="AV6" s="88">
        <f t="shared" ref="AV6:AV32" si="19">SUM(AS6,AU6)</f>
        <v>60</v>
      </c>
      <c r="AW6" s="88" t="s">
        <v>53</v>
      </c>
      <c r="AX6" s="88" t="str">
        <f>IF($AW6=Scoring!$D$82,Scoring!$K$82,"")</f>
        <v>n/a</v>
      </c>
      <c r="AY6" s="123">
        <f t="shared" si="1"/>
        <v>120</v>
      </c>
      <c r="AZ6" s="111" t="s">
        <v>406</v>
      </c>
      <c r="BA6" s="88">
        <f>IF($AZ6=Scoring!$J$85,Scoring!$K$85,IF($AZ6=Scoring!$J$86,Scoring!$K$86,IF($AZ6=Scoring!$J$87,Scoring!$K$87,IF($AZ6=Scoring!$J$88,Scoring!$K$88,IF($AZ6=Scoring!$J$89,Scoring!$K$89,IF($AZ6=Scoring!$J$89,Scoring!$K$89,IF($AZ6=Scoring!$J$89,Scoring!$K$89,"")))))))</f>
        <v>25</v>
      </c>
      <c r="BB6" s="88" t="s">
        <v>407</v>
      </c>
      <c r="BC6" s="88">
        <f>IF($BB6=Scoring!$J$92,Scoring!$K$92,IF($BB6=Scoring!$J$93,Scoring!$K$93,IF($BB6=Scoring!$J$94,Scoring!$K$94,IF($BB6=Scoring!$J$95,Scoring!$K$95,IF($BB6=Scoring!$J$96,Scoring!$K$96,IF($BB6=Scoring!$J$97,Scoring!$K$97,IF($BB6=Scoring!$J$99,Scoring!$K$99,"")))))))</f>
        <v>15</v>
      </c>
      <c r="BD6" s="88" t="s">
        <v>6</v>
      </c>
      <c r="BE6" s="88">
        <f>IF($BD6=Scoring!$D$100,Scoring!$E$100,IF($BD6=Scoring!$D$101,Scoring!$E$101,IF($BD6=Scoring!$D$102,Scoring!$E$102,"")))</f>
        <v>15</v>
      </c>
      <c r="BF6" s="123">
        <f t="shared" si="2"/>
        <v>65</v>
      </c>
      <c r="BG6" s="156">
        <f t="shared" si="10"/>
        <v>480</v>
      </c>
      <c r="BH6" s="88" t="s">
        <v>103</v>
      </c>
      <c r="BI6" s="88">
        <f>IF($BH6=Scoring!$D$108,Scoring!$E$108,IF($BH6=Scoring!$D$109,Scoring!$E$109,IF($BH6=Scoring!$D$110,Scoring!$E$110,IF($BH6=Scoring!$D$111,Scoring!$E$111,IF($BH6=Scoring!$D$112,Scoring!$E$112,IF($BH6=Scoring!$D$113,Scoring!$E$113,IF($BH6=Scoring!$D$114,Scoring!$E$114,IF($BH6=Scoring!$D$115,Scoring!$E$115,IF($BH6=Scoring!$D$116,Scoring!$E$116,IF($BH6=Scoring!$D$117,Scoring!$E$117,""))))))))))</f>
        <v>20</v>
      </c>
      <c r="BJ6" s="88" t="s">
        <v>6</v>
      </c>
      <c r="BK6" s="88">
        <f>IF($BJ6=Scoring!$D$118,Scoring!$E$118,IF($BJ6=Scoring!$D$119,Scoring!$E$119,""))</f>
        <v>40</v>
      </c>
      <c r="BL6" s="88" t="s">
        <v>36</v>
      </c>
      <c r="BM6" s="88">
        <f>IF($BL6=Scoring!$D$120,Scoring!$E$120,IF($BL6=Scoring!$D$121,Scoring!$E$121,IF($BL6=Scoring!$D$122,Scoring!$E$122,IF($BL6=Scoring!$D$123,Scoring!$E$123,IF($BL6=Scoring!$D$124,Scoring!$E$124,"")))))</f>
        <v>25</v>
      </c>
      <c r="BN6" s="88" t="s">
        <v>41</v>
      </c>
      <c r="BO6" s="88">
        <f>IF($BN6=Scoring!$D$125,Scoring!$E$125,IF($BN6=Scoring!$D$126,Scoring!$E$126,IF($BN6=Scoring!$D$127,Scoring!$E$127,IF($BN6=Scoring!$D$128,Scoring!$E$128,IF($BN6=Scoring!$D$129,Scoring!$E$129,IF($BN6=Scoring!$D$130,Scoring!$E$130,IF($BN6=Scoring!$D$131,Scoring!$E$131,"")))))))</f>
        <v>30</v>
      </c>
      <c r="BP6" s="88" t="s">
        <v>51</v>
      </c>
      <c r="BQ6" s="88">
        <f>IF($BP6=Scoring!$J$133,Scoring!$K$133,IF($BP6=Scoring!$J$134,Scoring!$K$134,IF($BP6=Scoring!$J$135,Scoring!$K$135,IF($BP6=Scoring!$J$136,Scoring!$K$136,IF($BP6=Scoring!$J$137,Scoring!$K$137,IF($BP6=Scoring!$J$138,Scoring!$K$138,IF($BP6=Scoring!$J$139,Scoring!$K$139,IF($BP6=Scoring!$J$140,Scoring!$K$140,""))))))))</f>
        <v>10</v>
      </c>
      <c r="BR6" s="86">
        <f t="shared" si="11"/>
        <v>65</v>
      </c>
      <c r="BS6" s="183"/>
      <c r="BT6" s="183"/>
      <c r="BU6" s="183"/>
      <c r="BV6" s="183"/>
      <c r="BW6" s="183"/>
      <c r="BX6" s="110"/>
      <c r="BY6" s="110"/>
      <c r="BZ6" s="110"/>
      <c r="CA6" s="110"/>
      <c r="CB6" s="110"/>
      <c r="CC6" s="88" t="s">
        <v>6</v>
      </c>
      <c r="CD6" s="88">
        <f>IF($CC6=Scoring!$D$151,Scoring!$G$151,IF($CC6=Scoring!$D$152,Scoring!$G$152,""))</f>
        <v>20</v>
      </c>
      <c r="CE6" s="88" t="s">
        <v>6</v>
      </c>
      <c r="CF6" s="88">
        <f>IF($CE6=Scoring!$D$153,Scoring!$K$153,IF($CE6=Scoring!$D$154,Scoring!$K$154,""))</f>
        <v>20</v>
      </c>
      <c r="CG6" s="88" t="s">
        <v>6</v>
      </c>
      <c r="CH6" s="88">
        <f>IF($CG6=Scoring!$D$155,Scoring!$G$155,IF($CG6=Scoring!$D$156,Scoring!$G$156,""))</f>
        <v>10</v>
      </c>
      <c r="CI6" s="88" t="s">
        <v>7</v>
      </c>
      <c r="CJ6" s="88">
        <f>IF($CI6=Scoring!$D$164,Scoring!$G$164,IF($CI6=Scoring!$D$165,Scoring!$G$165,""))</f>
        <v>0</v>
      </c>
      <c r="CK6" s="156">
        <f t="shared" si="3"/>
        <v>205</v>
      </c>
      <c r="CL6" s="88" t="s">
        <v>7</v>
      </c>
      <c r="CM6" s="88">
        <f>IF($CL6=Scoring!$D$171,Scoring!$E$171,IF($CL6=Scoring!$D$172,Scoring!$E$172,""))</f>
        <v>0</v>
      </c>
      <c r="CN6" s="88" t="s">
        <v>67</v>
      </c>
      <c r="CO6" s="88">
        <f>IF($CN6=Scoring!$D$173,Scoring!$E$173,IF($CN6=Scoring!$D$174,Scoring!$E$174,IF($CN6=Scoring!$D$175,Scoring!$E$175,IF($CN6=Scoring!$D$176,Scoring!$E$176,""))))</f>
        <v>20</v>
      </c>
      <c r="CP6" s="88" t="s">
        <v>67</v>
      </c>
      <c r="CQ6" s="88">
        <f>IF($CP6=Scoring!$D$177,Scoring!$E$177,IF($CP6=Scoring!$D$178,Scoring!$E$178,IF($CP6=Scoring!$D$179,Scoring!$E$179,IF($CP6=Scoring!$D$180,Scoring!$E$180,""))))</f>
        <v>20</v>
      </c>
      <c r="CR6" s="123">
        <f t="shared" si="12"/>
        <v>40</v>
      </c>
      <c r="CS6" s="88" t="s">
        <v>67</v>
      </c>
      <c r="CT6" s="88">
        <f>IF($CS6=Scoring!$D$183,Scoring!$E$183,IF($CS6=Scoring!$D$184,Scoring!$E$184,IF($CS6=Scoring!$D$185,Scoring!$E$185,IF($CS6=Scoring!$D$186,Scoring!$E$186,""))))</f>
        <v>15</v>
      </c>
      <c r="CU6" s="88" t="s">
        <v>31</v>
      </c>
      <c r="CV6" s="88">
        <f>IF($CU6=Scoring!$D$183,Scoring!$E$183,IF($CU6=Scoring!$D$184,Scoring!$E$184,IF($CU6=Scoring!$D$185,Scoring!$E$185,IF($CU6=Scoring!$D$186,Scoring!$E$186,""))))</f>
        <v>0</v>
      </c>
      <c r="CW6" s="123">
        <f t="shared" si="13"/>
        <v>15</v>
      </c>
      <c r="CX6" s="88" t="s">
        <v>7</v>
      </c>
      <c r="CY6" s="88">
        <f>IF($CX6=Scoring!$D$193,Scoring!$E$193,IF($CX6=Scoring!$D$194,Scoring!$E$194,IF($CX6=Scoring!$D$195,Scoring!$E$195,"")))</f>
        <v>0</v>
      </c>
      <c r="CZ6" s="88" t="s">
        <v>31</v>
      </c>
      <c r="DA6" s="88">
        <f>IF($CZ6=Scoring!$D$196,Scoring!$E$196,IF($CZ6=Scoring!$D$197,Scoring!$E$197,IF($CZ6=Scoring!$D$198,Scoring!$E$198,"")))</f>
        <v>0</v>
      </c>
      <c r="DB6" s="88" t="s">
        <v>6</v>
      </c>
      <c r="DC6" s="88">
        <f>IF($DB6=Scoring!$D$199,Scoring!$E$199,IF($DB6=Scoring!$D$200,Scoring!$E$200,IF($DB6=Scoring!$D$201,Scoring!$E$201,"")))</f>
        <v>20</v>
      </c>
      <c r="DD6" s="88" t="s">
        <v>77</v>
      </c>
      <c r="DE6" s="88">
        <f>IF($DD6=Scoring!$D$202,Scoring!$E$202,IF($DD6=Scoring!$D$203,Scoring!$E$203,IF($DD6=Scoring!$D$204,Scoring!$E$204,IF($DD6=Scoring!$D$205,Scoring!$E$205,""))))</f>
        <v>30</v>
      </c>
      <c r="DF6" s="123">
        <f t="shared" si="14"/>
        <v>50</v>
      </c>
      <c r="DG6" s="124">
        <f t="shared" si="15"/>
        <v>105</v>
      </c>
      <c r="DH6" s="125">
        <f t="shared" si="16"/>
        <v>790</v>
      </c>
      <c r="DI6" s="88" t="s">
        <v>6</v>
      </c>
      <c r="DJ6" s="88">
        <f>IF($DI6=Scoring!$D$219,Scoring!$E$219,IF($DI6=Scoring!$D$220,Scoring!$E$220,""))</f>
        <v>20</v>
      </c>
      <c r="DK6" s="88" t="s">
        <v>7</v>
      </c>
      <c r="DL6" s="88">
        <f>IF($DK6=Scoring!$D$221,Scoring!$E$221,IF($DK6=Scoring!$D$222,Scoring!$E$222,""))</f>
        <v>0</v>
      </c>
      <c r="DM6" s="88" t="s">
        <v>6</v>
      </c>
      <c r="DN6" s="88">
        <f>IF($DM6=Scoring!$D$223,Scoring!$E$223,IF($DM6=Scoring!$D$224,Scoring!$E$224,""))</f>
        <v>10</v>
      </c>
      <c r="DO6" s="88" t="s">
        <v>6</v>
      </c>
      <c r="DP6" s="88">
        <f>IF($DO6=Scoring!$D$225,Scoring!$E$225,IF($DO6=Scoring!$D$226,Scoring!$E$226,""))</f>
        <v>10</v>
      </c>
      <c r="DQ6" s="123">
        <f t="shared" si="17"/>
        <v>50</v>
      </c>
      <c r="DR6" s="88" t="s">
        <v>6</v>
      </c>
      <c r="DS6" s="88">
        <f>IF($DR6=Scoring!$D$237,Scoring!$E$237,IF($DR6=Scoring!$D$238,Scoring!$E$238,""))</f>
        <v>20</v>
      </c>
      <c r="DT6" s="88" t="s">
        <v>90</v>
      </c>
      <c r="DU6" s="88">
        <f>IF($DT6=Scoring!$D$240,Scoring!$E$240,IF($DT6=Scoring!$D$241,Scoring!$E$241,IF($DT6=Scoring!$D$242,Scoring!$E$242,IF($DT6=Scoring!$D$243,Scoring!$E$243,IF($DT6=Scoring!$D$244,Scoring!$E$244,IF($DT6=Scoring!$D$245,Scoring!$E$245,IF($DT6=Scoring!$D$246,Scoring!$E$246,"")))))))</f>
        <v>50</v>
      </c>
      <c r="DV6" s="88" t="s">
        <v>6</v>
      </c>
      <c r="DW6" s="88">
        <f>IF($DV6=Scoring!$D$247,Scoring!$E$247,IF($DV6=Scoring!$D$248,Scoring!$E$248,""))</f>
        <v>20</v>
      </c>
      <c r="DX6" s="88" t="s">
        <v>6</v>
      </c>
      <c r="DY6" s="88">
        <f>IF($DX6=Scoring!$D$249,Scoring!$E$249,IF($DX6=Scoring!$D$250,Scoring!$E$250,""))</f>
        <v>20</v>
      </c>
      <c r="DZ6" s="88" t="s">
        <v>6</v>
      </c>
      <c r="EA6" s="88">
        <f>IF($DZ6=Scoring!$D$251,Scoring!$E$251,IF($DZ6=Scoring!$D$252,Scoring!$E$252,""))</f>
        <v>10</v>
      </c>
      <c r="EB6" s="88" t="s">
        <v>6</v>
      </c>
      <c r="EC6" s="88">
        <f>IF($EB6=Scoring!$D$253,Scoring!$E$253,IF($EB6=Scoring!$D$254,Scoring!$E$254,""))</f>
        <v>10</v>
      </c>
      <c r="ED6" s="123">
        <f t="shared" si="4"/>
        <v>130</v>
      </c>
      <c r="EE6" s="88" t="s">
        <v>6</v>
      </c>
      <c r="EF6" s="88">
        <f>IF($EE6=Scoring!$D$257,Scoring!$E$257,IF($EE6=Scoring!$D$258,Scoring!$E$258,""))</f>
        <v>20</v>
      </c>
      <c r="EG6" s="88" t="s">
        <v>6</v>
      </c>
      <c r="EH6" s="88">
        <f>IF($EG6=Scoring!$D$259,Scoring!$E$259,IF($EG6=Scoring!$D$260,Scoring!$E$260,""))</f>
        <v>15</v>
      </c>
      <c r="EI6" s="88" t="s">
        <v>6</v>
      </c>
      <c r="EJ6" s="88">
        <f>IF($EI6=Scoring!$D$261,Scoring!$E$261,IF($EI6=Scoring!$D$262,Scoring!$E$262,""))</f>
        <v>15</v>
      </c>
      <c r="EK6" s="123">
        <f t="shared" ref="EK6:EK32" si="20">SUM(EJ6,EH6,EF6)</f>
        <v>50</v>
      </c>
      <c r="EL6" s="126">
        <f t="shared" si="5"/>
        <v>230</v>
      </c>
      <c r="EM6" s="182">
        <f t="shared" si="6"/>
        <v>1020</v>
      </c>
      <c r="EN6" s="249">
        <v>1</v>
      </c>
      <c r="EO6" s="88">
        <f>IF($EN6=Scoring!$D$22,Scoring!$K$22,IF($EN6=Scoring!$D$23,Scoring!$K$23,IF($EN6=Scoring!$D$24,Scoring!$K$24,IF($EN6=Scoring!$D$25,Scoring!$K$25,IF($EN6=Scoring!$D$26,Scoring!$K$26,IF($EN6=Scoring!$D$27,Scoring!$K$27,""))))))</f>
        <v>40</v>
      </c>
      <c r="EP6" s="88" t="s">
        <v>6</v>
      </c>
      <c r="EQ6" s="88">
        <f>IF($EP6=Scoring!$D$43,Scoring!$K$43,IF($EP6=Scoring!$D$44,Scoring!$K$44,IF($EP6=Scoring!$D$45,Scoring!$K$45,"")))</f>
        <v>10</v>
      </c>
      <c r="ER6" s="88" t="s">
        <v>419</v>
      </c>
      <c r="ES6" s="88">
        <f>IF($ER6=Scoring!$D$52,Scoring!$K$52,IF($ER6=Scoring!$D$53,Scoring!$K$53,IF($ER6=Scoring!$D$54,Scoring!$K$54,IF($ER6=Scoring!$D$55,Scoring!$K$55,IF($ER6=Scoring!$D$56,Scoring!$K$56,"")))))</f>
        <v>15</v>
      </c>
      <c r="ET6" s="88" t="s">
        <v>6</v>
      </c>
      <c r="EU6" s="88">
        <f>IF($ET6=Scoring!$D$80,Scoring!$K$80,IF($ET6=Scoring!$D$81,Scoring!$K$81,""))</f>
        <v>10</v>
      </c>
      <c r="EV6" s="88" t="s">
        <v>6</v>
      </c>
      <c r="EW6" s="88">
        <f>IF($EV6=Scoring!$D$103,Scoring!$K$103,IF($EV6=Scoring!$D$104,Scoring!$K$104,IF($EV6=Scoring!$D$105,Scoring!$K$105,"")))</f>
        <v>10</v>
      </c>
      <c r="EX6" s="88" t="s">
        <v>6</v>
      </c>
      <c r="EY6" s="88">
        <f>IF($EX6=Scoring!$D$157,Scoring!$K$157,IF($EX6=Scoring!$D$158,Scoring!$K$158,""))</f>
        <v>15</v>
      </c>
      <c r="EZ6" s="88" t="s">
        <v>441</v>
      </c>
      <c r="FA6" s="88">
        <f>IF($EZ6=Scoring!$J$160,Scoring!$K$160,IF($EZ6=Scoring!$J$161,Scoring!$K$161,IF($EZ6=Scoring!$J$162,Scoring!$K$162,IF($EZ6=Scoring!$J$163,Scoring!$K$163,""))))</f>
        <v>5</v>
      </c>
      <c r="FB6" s="88" t="s">
        <v>6</v>
      </c>
      <c r="FC6" s="88">
        <f>IF($FB6=Scoring!$D$166,Scoring!$K$166,IF($FB6=Scoring!$D$167,Scoring!$K$167,""))</f>
        <v>10</v>
      </c>
      <c r="FD6" s="88" t="s">
        <v>7</v>
      </c>
      <c r="FE6" s="88">
        <f>IF($FD6=Scoring!$D$227,Scoring!$K$227,IF($FD6=Scoring!$D$228,Scoring!$K$228,""))</f>
        <v>0</v>
      </c>
      <c r="FF6" s="88" t="s">
        <v>7</v>
      </c>
      <c r="FG6" s="88">
        <f>IF($FF6=Scoring!$D$229,Scoring!$K$229,IF($FF6=Scoring!$D$230,Scoring!$K$230,""))</f>
        <v>0</v>
      </c>
      <c r="FH6" s="88" t="s">
        <v>6</v>
      </c>
      <c r="FI6" s="88">
        <f>IF($FH6=Scoring!$D$231,Scoring!$K$231,IF($FH6=Scoring!$D$232,Scoring!$K$232,""))</f>
        <v>5</v>
      </c>
      <c r="FJ6" s="88" t="s">
        <v>6</v>
      </c>
      <c r="FK6" s="88">
        <f>IF($FJ6=Scoring!$D$233,Scoring!$K$233,IF($FJ6=Scoring!$D$234,Scoring!$K$234,""))</f>
        <v>5</v>
      </c>
      <c r="FL6" s="126">
        <f t="shared" si="18"/>
        <v>125</v>
      </c>
      <c r="FM6" s="88" t="s">
        <v>454</v>
      </c>
      <c r="FN6" s="88"/>
      <c r="FO6" s="88" t="s">
        <v>534</v>
      </c>
      <c r="FP6" s="88"/>
      <c r="FQ6" s="88" t="s">
        <v>534</v>
      </c>
      <c r="FR6" s="88">
        <v>10</v>
      </c>
      <c r="FS6" s="88" t="s">
        <v>1</v>
      </c>
      <c r="FT6" s="88"/>
      <c r="FU6" s="88" t="s">
        <v>1</v>
      </c>
      <c r="FV6" s="88"/>
    </row>
    <row r="7" spans="1:178" s="1" customFormat="1">
      <c r="A7" s="86" t="s">
        <v>139</v>
      </c>
      <c r="B7" s="252" t="s">
        <v>648</v>
      </c>
      <c r="C7" s="252" t="s">
        <v>649</v>
      </c>
      <c r="D7" s="252" t="s">
        <v>650</v>
      </c>
      <c r="E7" s="252" t="s">
        <v>651</v>
      </c>
      <c r="F7" s="88" t="s">
        <v>6</v>
      </c>
      <c r="G7" s="88">
        <f>IF($F7=Scoring!$D$5,Scoring!$E$5,IF($F7=Scoring!$D$6,Scoring!$E$6,""))</f>
        <v>20</v>
      </c>
      <c r="H7" s="111" t="s">
        <v>6</v>
      </c>
      <c r="I7" s="111">
        <f>IF($H7=Scoring!$D$7,Scoring!$E$7,IF($H7=Scoring!$D$8,Scoring!$E$8,""))</f>
        <v>20</v>
      </c>
      <c r="J7" s="111" t="s">
        <v>623</v>
      </c>
      <c r="K7" s="88">
        <f>IF($J7=Scoring!$J$9,Scoring!$K$9,IF($J7=Scoring!$J$10,Scoring!$K$10,IF($J7=Scoring!$J$11,Scoring!$K$11,"")))</f>
        <v>10</v>
      </c>
      <c r="L7" s="111" t="s">
        <v>6</v>
      </c>
      <c r="M7" s="111">
        <f>IF($L7=Scoring!$D$12,Scoring!$G$12,IF($L7=Scoring!$D$13,Scoring!$G$13,""))</f>
        <v>10</v>
      </c>
      <c r="N7" s="86">
        <f t="shared" si="7"/>
        <v>40</v>
      </c>
      <c r="O7" s="88" t="s">
        <v>6</v>
      </c>
      <c r="P7" s="88">
        <f>IF($O7=Scoring!$D$14,Scoring!$E$14,IF($O7=Scoring!$D$15,Scoring!$E$15,""))</f>
        <v>30</v>
      </c>
      <c r="Q7" s="88" t="s">
        <v>6</v>
      </c>
      <c r="R7" s="88">
        <f>IF($Q7=Scoring!$D$16,Scoring!$E$16,IF($Q7=Scoring!$D$17,Scoring!$E$17,IF($Q7=Scoring!$D$18,Scoring!$E$18,"")))</f>
        <v>20</v>
      </c>
      <c r="S7" s="86">
        <f t="shared" si="8"/>
        <v>50</v>
      </c>
      <c r="T7" s="88" t="s">
        <v>6</v>
      </c>
      <c r="U7" s="88">
        <f>IF($T7=Scoring!$J$19,Scoring!$K$19,IF($T7=Scoring!$J$20,Scoring!$K$20,IF($T7=Scoring!$J$21,Scoring!$K$21,"")))</f>
        <v>20</v>
      </c>
      <c r="V7" s="88" t="s">
        <v>512</v>
      </c>
      <c r="W7" s="88">
        <f>IF($V7=Scoring!$J$28,Scoring!$K$28,IF($V7=Scoring!$J$29,Scoring!$K$29,IF($V7=Scoring!$J$30,Scoring!$K$30,IF($V7=Scoring!$J$31,Scoring!$K$31,IF($V7=Scoring!$J$32,Scoring!$K$32,IF($V7=Scoring!$J$33,Scoring!$K$33,IF($V7=Scoring!$J$34,Scoring!$K$34,"")))))))</f>
        <v>50</v>
      </c>
      <c r="X7" s="88" t="s">
        <v>6</v>
      </c>
      <c r="Y7" s="88">
        <f>IF($X7=Scoring!$D$35,Scoring!$E$35,IF($X7=Scoring!$D$36,Scoring!$E$36,IF($X7=Scoring!$D$37,Scoring!$E$37,"")))</f>
        <v>20</v>
      </c>
      <c r="Z7" s="88" t="s">
        <v>6</v>
      </c>
      <c r="AA7" s="88">
        <f>IF($Z7=Scoring!$D$38,Scoring!$G$38,IF($Z7=Scoring!$D$39,Scoring!$G$39,""))</f>
        <v>10</v>
      </c>
      <c r="AB7" s="86">
        <f t="shared" si="9"/>
        <v>30</v>
      </c>
      <c r="AC7" s="88" t="s">
        <v>6</v>
      </c>
      <c r="AD7" s="88">
        <f>IF($AC7=Scoring!$D$40,Scoring!$E$40,IF($AC7=Scoring!$D$41,Scoring!$E$41,IF($AC7=Scoring!$D$42,Scoring!$E$42,"")))</f>
        <v>10</v>
      </c>
      <c r="AE7" s="88" t="s">
        <v>6</v>
      </c>
      <c r="AF7" s="88">
        <f>IF($AE7=Scoring!$D$46,Scoring!$E$46,IF($AE7=Scoring!$D$47,Scoring!$E$47,""))</f>
        <v>20</v>
      </c>
      <c r="AG7" s="88" t="s">
        <v>317</v>
      </c>
      <c r="AH7" s="88">
        <f>IF($AG7=Scoring!$H$48,Scoring!$I$48,IF($AG7=Scoring!$H$49,Scoring!$I$49,IF($AG7=Scoring!$H$50,Scoring!$I$50,IF($AG7=Scoring!$H$51,Scoring!$I$51,""))))</f>
        <v>50</v>
      </c>
      <c r="AI7" s="88" t="s">
        <v>6</v>
      </c>
      <c r="AJ7" s="88">
        <f>IF($AI7=Scoring!$D$57,Scoring!$E$57,IF($AI7=Scoring!$D$58,Scoring!$E$58,""))</f>
        <v>30</v>
      </c>
      <c r="AK7" s="123">
        <f t="shared" si="0"/>
        <v>360</v>
      </c>
      <c r="AL7" s="88" t="s">
        <v>6</v>
      </c>
      <c r="AM7" s="88">
        <f>IF($AL7=Scoring!$D$63,Scoring!$E$63,IF($AL7=Scoring!$D$64,Scoring!$E$64,""))</f>
        <v>20</v>
      </c>
      <c r="AN7" s="88" t="s">
        <v>6</v>
      </c>
      <c r="AO7" s="88">
        <v>10</v>
      </c>
      <c r="AP7" s="88" t="s">
        <v>25</v>
      </c>
      <c r="AQ7" s="88">
        <f>IF($AP7=Scoring!$D$68,Scoring!$E$68,IF($AP7=Scoring!$D$69,Scoring!$E$69,IF($AP7=Scoring!$D$70,Scoring!$E$70,IF($AP7=Scoring!$D$71,Scoring!$E$71,""))))</f>
        <v>40</v>
      </c>
      <c r="AR7" s="88" t="s">
        <v>13</v>
      </c>
      <c r="AS7" s="88">
        <f>IF($AR7=Scoring!$D$72,Scoring!$E$72,IF($AR7=Scoring!$D$73,Scoring!$E$73,IF($AR7=Scoring!$D$74,Scoring!$E$74,"")))</f>
        <v>30</v>
      </c>
      <c r="AT7" s="111" t="s">
        <v>13</v>
      </c>
      <c r="AU7" s="111">
        <f>IF($AT7=Scoring!$D$75,Scoring!$E$75,IF($AT7=Scoring!$D$76,Scoring!$E$76,IF($AT7=Scoring!$D$77,Scoring!$E$77,IF($AT7=Scoring!$D$78,Scoring!$E$78,IF($AT7=Scoring!$D$79,Scoring!$E$79,"")))))</f>
        <v>30</v>
      </c>
      <c r="AV7" s="88">
        <f t="shared" si="19"/>
        <v>60</v>
      </c>
      <c r="AW7" s="88" t="s">
        <v>53</v>
      </c>
      <c r="AX7" s="88" t="str">
        <f>IF($AW7=Scoring!$D$82,Scoring!$K$82,"")</f>
        <v>n/a</v>
      </c>
      <c r="AY7" s="123">
        <f t="shared" si="1"/>
        <v>140</v>
      </c>
      <c r="AZ7" s="111">
        <v>1</v>
      </c>
      <c r="BA7" s="88">
        <f>IF($AZ7=Scoring!$J$85,Scoring!$K$85,IF($AZ7=Scoring!$J$86,Scoring!$K$86,IF($AZ7=Scoring!$J$87,Scoring!$K$87,IF($AZ7=Scoring!$J$88,Scoring!$K$88,IF($AZ7=Scoring!$J$89,Scoring!$K$89,IF($AZ7=Scoring!$J$89,Scoring!$K$89,IF($AZ7=Scoring!$J$89,Scoring!$K$89,"")))))))</f>
        <v>30</v>
      </c>
      <c r="BB7" s="88" t="s">
        <v>407</v>
      </c>
      <c r="BC7" s="88">
        <f>IF($BB7=Scoring!$J$92,Scoring!$K$92,IF($BB7=Scoring!$J$93,Scoring!$K$93,IF($BB7=Scoring!$J$94,Scoring!$K$94,IF($BB7=Scoring!$J$95,Scoring!$K$95,IF($BB7=Scoring!$J$96,Scoring!$K$96,IF($BB7=Scoring!$J$97,Scoring!$K$97,IF($BB7=Scoring!$J$99,Scoring!$K$99,"")))))))</f>
        <v>15</v>
      </c>
      <c r="BD7" s="88" t="s">
        <v>6</v>
      </c>
      <c r="BE7" s="88">
        <f>IF($BD7=Scoring!$D$100,Scoring!$E$100,IF($BD7=Scoring!$D$101,Scoring!$E$101,IF($BD7=Scoring!$D$102,Scoring!$E$102,"")))</f>
        <v>15</v>
      </c>
      <c r="BF7" s="123">
        <f t="shared" si="2"/>
        <v>70</v>
      </c>
      <c r="BG7" s="156">
        <f t="shared" si="10"/>
        <v>570</v>
      </c>
      <c r="BH7" s="88" t="s">
        <v>99</v>
      </c>
      <c r="BI7" s="88">
        <f>IF($BH7=Scoring!$D$108,Scoring!$E$108,IF($BH7=Scoring!$D$109,Scoring!$E$109,IF($BH7=Scoring!$D$110,Scoring!$E$110,IF($BH7=Scoring!$D$111,Scoring!$E$111,IF($BH7=Scoring!$D$112,Scoring!$E$112,IF($BH7=Scoring!$D$113,Scoring!$E$113,IF($BH7=Scoring!$D$114,Scoring!$E$114,IF($BH7=Scoring!$D$115,Scoring!$E$115,IF($BH7=Scoring!$D$116,Scoring!$E$116,IF($BH7=Scoring!$D$117,Scoring!$E$117,""))))))))))</f>
        <v>40</v>
      </c>
      <c r="BJ7" s="88" t="s">
        <v>6</v>
      </c>
      <c r="BK7" s="88">
        <f>IF($BJ7=Scoring!$D$118,Scoring!$E$118,IF($BJ7=Scoring!$D$119,Scoring!$E$119,""))</f>
        <v>40</v>
      </c>
      <c r="BL7" s="88" t="s">
        <v>34</v>
      </c>
      <c r="BM7" s="88">
        <f>IF($BL7=Scoring!$D$120,Scoring!$E$120,IF($BL7=Scoring!$D$121,Scoring!$E$121,IF($BL7=Scoring!$D$122,Scoring!$E$122,IF($BL7=Scoring!$D$123,Scoring!$E$123,IF($BL7=Scoring!$D$124,Scoring!$E$124,"")))))</f>
        <v>10</v>
      </c>
      <c r="BN7" s="88" t="s">
        <v>39</v>
      </c>
      <c r="BO7" s="88">
        <f>IF($BN7=Scoring!$D$125,Scoring!$E$125,IF($BN7=Scoring!$D$126,Scoring!$E$126,IF($BN7=Scoring!$D$127,Scoring!$E$127,IF($BN7=Scoring!$D$128,Scoring!$E$128,IF($BN7=Scoring!$D$129,Scoring!$E$129,IF($BN7=Scoring!$D$130,Scoring!$E$130,IF($BN7=Scoring!$D$131,Scoring!$E$131,"")))))))</f>
        <v>10</v>
      </c>
      <c r="BP7" s="88" t="s">
        <v>50</v>
      </c>
      <c r="BQ7" s="88">
        <f>IF($BP7=Scoring!$J$133,Scoring!$K$133,IF($BP7=Scoring!$J$134,Scoring!$K$134,IF($BP7=Scoring!$J$135,Scoring!$K$135,IF($BP7=Scoring!$J$136,Scoring!$K$136,IF($BP7=Scoring!$J$137,Scoring!$K$137,IF($BP7=Scoring!$J$138,Scoring!$K$138,IF($BP7=Scoring!$J$139,Scoring!$K$139,IF($BP7=Scoring!$J$140,Scoring!$K$140,""))))))))</f>
        <v>15</v>
      </c>
      <c r="BR7" s="86">
        <f t="shared" si="11"/>
        <v>35</v>
      </c>
      <c r="BS7" s="183" t="s">
        <v>565</v>
      </c>
      <c r="BT7" s="183" t="s">
        <v>554</v>
      </c>
      <c r="BU7" s="183" t="s">
        <v>548</v>
      </c>
      <c r="BV7" s="183" t="s">
        <v>598</v>
      </c>
      <c r="BW7" s="183" t="s">
        <v>555</v>
      </c>
      <c r="BX7" s="183" t="s">
        <v>549</v>
      </c>
      <c r="BY7" s="183" t="s">
        <v>546</v>
      </c>
      <c r="BZ7" s="183" t="s">
        <v>560</v>
      </c>
      <c r="CA7" s="183" t="s">
        <v>594</v>
      </c>
      <c r="CB7" s="183" t="s">
        <v>564</v>
      </c>
      <c r="CC7" s="88" t="s">
        <v>6</v>
      </c>
      <c r="CD7" s="88">
        <f>IF($CC7=Scoring!$D$151,Scoring!$G$151,IF($CC7=Scoring!$D$152,Scoring!$G$152,""))</f>
        <v>20</v>
      </c>
      <c r="CE7" s="88" t="s">
        <v>6</v>
      </c>
      <c r="CF7" s="88">
        <f>IF($CE7=Scoring!$D$153,Scoring!$K$153,IF($CE7=Scoring!$D$154,Scoring!$K$154,""))</f>
        <v>20</v>
      </c>
      <c r="CG7" s="88" t="s">
        <v>6</v>
      </c>
      <c r="CH7" s="88">
        <f>IF($CG7=Scoring!$D$155,Scoring!$G$155,IF($CG7=Scoring!$D$156,Scoring!$G$156,""))</f>
        <v>10</v>
      </c>
      <c r="CI7" s="88" t="s">
        <v>6</v>
      </c>
      <c r="CJ7" s="88">
        <f>IF($CI7=Scoring!$D$164,Scoring!$G$164,IF($CI7=Scoring!$D$165,Scoring!$G$165,""))</f>
        <v>20</v>
      </c>
      <c r="CK7" s="156">
        <f t="shared" si="3"/>
        <v>220</v>
      </c>
      <c r="CL7" s="88" t="s">
        <v>7</v>
      </c>
      <c r="CM7" s="88">
        <f>IF($CL7=Scoring!$D$171,Scoring!$E$171,IF($CL7=Scoring!$D$172,Scoring!$E$172,""))</f>
        <v>0</v>
      </c>
      <c r="CN7" s="88" t="s">
        <v>67</v>
      </c>
      <c r="CO7" s="88">
        <f>IF($CN7=Scoring!$D$173,Scoring!$E$173,IF($CN7=Scoring!$D$174,Scoring!$E$174,IF($CN7=Scoring!$D$175,Scoring!$E$175,IF($CN7=Scoring!$D$176,Scoring!$E$176,""))))</f>
        <v>20</v>
      </c>
      <c r="CP7" s="88" t="s">
        <v>67</v>
      </c>
      <c r="CQ7" s="88">
        <f>IF($CP7=Scoring!$D$177,Scoring!$E$177,IF($CP7=Scoring!$D$178,Scoring!$E$178,IF($CP7=Scoring!$D$179,Scoring!$E$179,IF($CP7=Scoring!$D$180,Scoring!$E$180,""))))</f>
        <v>20</v>
      </c>
      <c r="CR7" s="123">
        <f t="shared" si="12"/>
        <v>40</v>
      </c>
      <c r="CS7" s="88" t="s">
        <v>67</v>
      </c>
      <c r="CT7" s="88">
        <f>IF($CS7=Scoring!$D$183,Scoring!$E$183,IF($CS7=Scoring!$D$184,Scoring!$E$184,IF($CS7=Scoring!$D$185,Scoring!$E$185,IF($CS7=Scoring!$D$186,Scoring!$E$186,""))))</f>
        <v>15</v>
      </c>
      <c r="CU7" s="88" t="s">
        <v>67</v>
      </c>
      <c r="CV7" s="88">
        <f>IF($CU7=Scoring!$D$183,Scoring!$E$183,IF($CU7=Scoring!$D$184,Scoring!$E$184,IF($CU7=Scoring!$D$185,Scoring!$E$185,IF($CU7=Scoring!$D$186,Scoring!$E$186,""))))</f>
        <v>15</v>
      </c>
      <c r="CW7" s="123">
        <f t="shared" si="13"/>
        <v>30</v>
      </c>
      <c r="CX7" s="88" t="s">
        <v>7</v>
      </c>
      <c r="CY7" s="88">
        <f>IF($CX7=Scoring!$D$193,Scoring!$E$193,IF($CX7=Scoring!$D$194,Scoring!$E$194,IF($CX7=Scoring!$D$195,Scoring!$E$195,"")))</f>
        <v>0</v>
      </c>
      <c r="CZ7" s="88" t="s">
        <v>6</v>
      </c>
      <c r="DA7" s="88">
        <f>IF($CZ7=Scoring!$D$196,Scoring!$E$196,IF($CZ7=Scoring!$D$197,Scoring!$E$197,IF($CZ7=Scoring!$D$198,Scoring!$E$198,"")))</f>
        <v>30</v>
      </c>
      <c r="DB7" s="88" t="s">
        <v>7</v>
      </c>
      <c r="DC7" s="88">
        <f>IF($DB7=Scoring!$D$199,Scoring!$E$199,IF($DB7=Scoring!$D$200,Scoring!$E$200,IF($DB7=Scoring!$D$201,Scoring!$E$201,"")))</f>
        <v>0</v>
      </c>
      <c r="DD7" s="88" t="s">
        <v>77</v>
      </c>
      <c r="DE7" s="88">
        <f>IF($DD7=Scoring!$D$202,Scoring!$E$202,IF($DD7=Scoring!$D$203,Scoring!$E$203,IF($DD7=Scoring!$D$204,Scoring!$E$204,IF($DD7=Scoring!$D$205,Scoring!$E$205,""))))</f>
        <v>30</v>
      </c>
      <c r="DF7" s="123">
        <f t="shared" si="14"/>
        <v>60</v>
      </c>
      <c r="DG7" s="124">
        <f t="shared" si="15"/>
        <v>130</v>
      </c>
      <c r="DH7" s="125">
        <f t="shared" si="16"/>
        <v>920</v>
      </c>
      <c r="DI7" s="88" t="s">
        <v>6</v>
      </c>
      <c r="DJ7" s="88">
        <f>IF($DI7=Scoring!$D$219,Scoring!$E$219,IF($DI7=Scoring!$D$220,Scoring!$E$220,""))</f>
        <v>20</v>
      </c>
      <c r="DK7" s="88" t="s">
        <v>6</v>
      </c>
      <c r="DL7" s="88">
        <f>IF($DK7=Scoring!$D$221,Scoring!$E$221,IF($DK7=Scoring!$D$222,Scoring!$E$222,""))</f>
        <v>20</v>
      </c>
      <c r="DM7" s="88" t="s">
        <v>6</v>
      </c>
      <c r="DN7" s="88">
        <f>IF($DM7=Scoring!$D$223,Scoring!$E$223,IF($DM7=Scoring!$D$224,Scoring!$E$224,""))</f>
        <v>10</v>
      </c>
      <c r="DO7" s="88" t="s">
        <v>6</v>
      </c>
      <c r="DP7" s="88">
        <f>IF($DO7=Scoring!$D$225,Scoring!$E$225,IF($DO7=Scoring!$D$226,Scoring!$E$226,""))</f>
        <v>10</v>
      </c>
      <c r="DQ7" s="123">
        <f t="shared" si="17"/>
        <v>75</v>
      </c>
      <c r="DR7" s="88" t="s">
        <v>7</v>
      </c>
      <c r="DS7" s="88">
        <f>IF($DR7=Scoring!$D$237,Scoring!$E$237,IF($DR7=Scoring!$D$238,Scoring!$E$238,""))</f>
        <v>0</v>
      </c>
      <c r="DT7" s="88" t="s">
        <v>92</v>
      </c>
      <c r="DU7" s="88">
        <f>IF($DT7=Scoring!$D$240,Scoring!$E$240,IF($DT7=Scoring!$D$241,Scoring!$E$241,IF($DT7=Scoring!$D$242,Scoring!$E$242,IF($DT7=Scoring!$D$243,Scoring!$E$243,IF($DT7=Scoring!$D$244,Scoring!$E$244,IF($DT7=Scoring!$D$245,Scoring!$E$245,IF($DT7=Scoring!$D$246,Scoring!$E$246,"")))))))</f>
        <v>30</v>
      </c>
      <c r="DV7" s="88" t="s">
        <v>6</v>
      </c>
      <c r="DW7" s="88">
        <f>IF($DV7=Scoring!$D$247,Scoring!$E$247,IF($DV7=Scoring!$D$248,Scoring!$E$248,""))</f>
        <v>20</v>
      </c>
      <c r="DX7" s="88" t="s">
        <v>6</v>
      </c>
      <c r="DY7" s="88">
        <f>IF($DX7=Scoring!$D$249,Scoring!$E$249,IF($DX7=Scoring!$D$250,Scoring!$E$250,""))</f>
        <v>20</v>
      </c>
      <c r="DZ7" s="88" t="s">
        <v>6</v>
      </c>
      <c r="EA7" s="88">
        <f>IF($DZ7=Scoring!$D$251,Scoring!$E$251,IF($DZ7=Scoring!$D$252,Scoring!$E$252,""))</f>
        <v>10</v>
      </c>
      <c r="EB7" s="88" t="s">
        <v>6</v>
      </c>
      <c r="EC7" s="88">
        <f>IF($EB7=Scoring!$D$253,Scoring!$E$253,IF($EB7=Scoring!$D$254,Scoring!$E$254,""))</f>
        <v>10</v>
      </c>
      <c r="ED7" s="123">
        <f t="shared" si="4"/>
        <v>90</v>
      </c>
      <c r="EE7" s="88" t="s">
        <v>6</v>
      </c>
      <c r="EF7" s="88">
        <f>IF($EE7=Scoring!$D$257,Scoring!$E$257,IF($EE7=Scoring!$D$258,Scoring!$E$258,""))</f>
        <v>20</v>
      </c>
      <c r="EG7" s="88" t="s">
        <v>6</v>
      </c>
      <c r="EH7" s="88">
        <f>IF($EG7=Scoring!$D$259,Scoring!$E$259,IF($EG7=Scoring!$D$260,Scoring!$E$260,""))</f>
        <v>15</v>
      </c>
      <c r="EI7" s="88" t="s">
        <v>6</v>
      </c>
      <c r="EJ7" s="88">
        <f>IF($EI7=Scoring!$D$261,Scoring!$E$261,IF($EI7=Scoring!$D$262,Scoring!$E$262,""))</f>
        <v>15</v>
      </c>
      <c r="EK7" s="123">
        <f t="shared" si="20"/>
        <v>50</v>
      </c>
      <c r="EL7" s="126">
        <f t="shared" si="5"/>
        <v>215</v>
      </c>
      <c r="EM7" s="182">
        <f t="shared" si="6"/>
        <v>1135</v>
      </c>
      <c r="EN7" s="88" t="s">
        <v>409</v>
      </c>
      <c r="EO7" s="88">
        <f>IF($EN7=Scoring!$D$22,Scoring!$K$22,IF($EN7=Scoring!$D$23,Scoring!$K$23,IF($EN7=Scoring!$D$24,Scoring!$K$24,IF($EN7=Scoring!$D$25,Scoring!$K$25,IF($EN7=Scoring!$D$26,Scoring!$K$26,IF($EN7=Scoring!$D$27,Scoring!$K$27,""))))))</f>
        <v>10</v>
      </c>
      <c r="EP7" s="88" t="s">
        <v>6</v>
      </c>
      <c r="EQ7" s="88">
        <f>IF($EP7=Scoring!$D$43,Scoring!$K$43,IF($EP7=Scoring!$D$44,Scoring!$K$44,IF($EP7=Scoring!$D$45,Scoring!$K$45,"")))</f>
        <v>10</v>
      </c>
      <c r="ER7" s="88" t="s">
        <v>418</v>
      </c>
      <c r="ES7" s="88">
        <f>IF($ER7=Scoring!$D$52,Scoring!$K$52,IF($ER7=Scoring!$D$53,Scoring!$K$53,IF($ER7=Scoring!$D$54,Scoring!$K$54,IF($ER7=Scoring!$D$55,Scoring!$K$55,IF($ER7=Scoring!$D$56,Scoring!$K$56,"")))))</f>
        <v>20</v>
      </c>
      <c r="ET7" s="88" t="s">
        <v>6</v>
      </c>
      <c r="EU7" s="88">
        <f>IF($ET7=Scoring!$D$80,Scoring!$K$80,IF($ET7=Scoring!$D$81,Scoring!$K$81,""))</f>
        <v>10</v>
      </c>
      <c r="EV7" s="88" t="s">
        <v>6</v>
      </c>
      <c r="EW7" s="88">
        <f>IF($EV7=Scoring!$D$103,Scoring!$K$103,IF($EV7=Scoring!$D$104,Scoring!$K$104,IF($EV7=Scoring!$D$105,Scoring!$K$105,"")))</f>
        <v>10</v>
      </c>
      <c r="EX7" s="88" t="s">
        <v>6</v>
      </c>
      <c r="EY7" s="88">
        <f>IF($EX7=Scoring!$D$157,Scoring!$K$157,IF($EX7=Scoring!$D$158,Scoring!$K$158,""))</f>
        <v>15</v>
      </c>
      <c r="EZ7" s="111" t="s">
        <v>439</v>
      </c>
      <c r="FA7" s="111">
        <f>IF($EZ7=Scoring!$J$160,Scoring!$K$160,IF($EZ7=Scoring!$J$161,Scoring!$K$161,IF($EZ7=Scoring!$J$162,Scoring!$K$162,IF($EZ7=Scoring!$J$163,Scoring!$K$163,""))))</f>
        <v>10</v>
      </c>
      <c r="FB7" s="88" t="s">
        <v>6</v>
      </c>
      <c r="FC7" s="88">
        <f>IF($FB7=Scoring!$D$166,Scoring!$K$166,IF($FB7=Scoring!$D$167,Scoring!$K$167,""))</f>
        <v>10</v>
      </c>
      <c r="FD7" s="88" t="s">
        <v>6</v>
      </c>
      <c r="FE7" s="88">
        <f>IF($FD7=Scoring!$D$227,Scoring!$K$227,IF($FD7=Scoring!$D$228,Scoring!$K$228,""))</f>
        <v>10</v>
      </c>
      <c r="FF7" s="88" t="s">
        <v>7</v>
      </c>
      <c r="FG7" s="88">
        <f>IF($FF7=Scoring!$D$229,Scoring!$K$229,IF($FF7=Scoring!$D$230,Scoring!$K$230,""))</f>
        <v>0</v>
      </c>
      <c r="FH7" s="88" t="s">
        <v>7</v>
      </c>
      <c r="FI7" s="88">
        <f>IF($FH7=Scoring!$D$231,Scoring!$K$231,IF($FH7=Scoring!$D$232,Scoring!$K$232,""))</f>
        <v>0</v>
      </c>
      <c r="FJ7" s="88" t="s">
        <v>6</v>
      </c>
      <c r="FK7" s="88">
        <f>IF($FJ7=Scoring!$D$233,Scoring!$K$233,IF($FJ7=Scoring!$D$234,Scoring!$K$234,""))</f>
        <v>5</v>
      </c>
      <c r="FL7" s="126">
        <f t="shared" si="18"/>
        <v>110</v>
      </c>
      <c r="FM7" s="88" t="s">
        <v>455</v>
      </c>
      <c r="FN7" s="88"/>
      <c r="FO7" s="88" t="s">
        <v>535</v>
      </c>
      <c r="FP7" s="88"/>
      <c r="FQ7" s="88" t="s">
        <v>7</v>
      </c>
      <c r="FR7" s="88">
        <v>0</v>
      </c>
      <c r="FS7" s="88"/>
      <c r="FT7" s="88"/>
      <c r="FU7" s="88"/>
      <c r="FV7" s="88"/>
    </row>
    <row r="8" spans="1:178" s="1" customFormat="1">
      <c r="A8" s="85" t="s">
        <v>138</v>
      </c>
      <c r="B8" s="252" t="s">
        <v>329</v>
      </c>
      <c r="C8" s="252" t="s">
        <v>330</v>
      </c>
      <c r="D8" s="252" t="s">
        <v>331</v>
      </c>
      <c r="E8" s="252" t="s">
        <v>593</v>
      </c>
      <c r="F8" s="88" t="s">
        <v>7</v>
      </c>
      <c r="G8" s="88">
        <f>IF($F8=Scoring!$D$5,Scoring!$E$5,IF($F8=Scoring!$D$6,Scoring!$E$6,""))</f>
        <v>0</v>
      </c>
      <c r="H8" s="88" t="s">
        <v>6</v>
      </c>
      <c r="I8" s="88">
        <f>IF($H8=Scoring!$D$7,Scoring!$E$7,IF($H8=Scoring!$D$8,Scoring!$E$8,""))</f>
        <v>20</v>
      </c>
      <c r="J8" s="111" t="s">
        <v>625</v>
      </c>
      <c r="K8" s="88">
        <f>IF($J8=Scoring!$J$9,Scoring!$K$9,IF($J8=Scoring!$J$10,Scoring!$K$10,IF($J8=Scoring!$J$11,Scoring!$K$11,"")))</f>
        <v>0</v>
      </c>
      <c r="L8" s="88" t="s">
        <v>7</v>
      </c>
      <c r="M8" s="88">
        <f>IF($L8=Scoring!$D$12,Scoring!$G$12,IF($L8=Scoring!$D$13,Scoring!$G$13,""))</f>
        <v>0</v>
      </c>
      <c r="N8" s="86">
        <f t="shared" si="7"/>
        <v>20</v>
      </c>
      <c r="O8" s="88" t="s">
        <v>6</v>
      </c>
      <c r="P8" s="88">
        <f>IF($O8=Scoring!$D$14,Scoring!$E$14,IF($O8=Scoring!$D$15,Scoring!$E$15,""))</f>
        <v>30</v>
      </c>
      <c r="Q8" s="88" t="s">
        <v>6</v>
      </c>
      <c r="R8" s="88">
        <f>IF($Q8=Scoring!$D$16,Scoring!$E$16,IF($Q8=Scoring!$D$17,Scoring!$E$17,IF($Q8=Scoring!$D$18,Scoring!$E$18,"")))</f>
        <v>20</v>
      </c>
      <c r="S8" s="86">
        <f t="shared" si="8"/>
        <v>50</v>
      </c>
      <c r="T8" s="88" t="s">
        <v>6</v>
      </c>
      <c r="U8" s="88">
        <f>IF($T8=Scoring!$J$19,Scoring!$K$19,IF($T8=Scoring!$J$20,Scoring!$K$20,IF($T8=Scoring!$J$21,Scoring!$K$21,"")))</f>
        <v>20</v>
      </c>
      <c r="V8" s="111" t="s">
        <v>512</v>
      </c>
      <c r="W8" s="88">
        <f>IF($V8=Scoring!$J$28,Scoring!$K$28,IF($V8=Scoring!$J$29,Scoring!$K$29,IF($V8=Scoring!$J$30,Scoring!$K$30,IF($V8=Scoring!$J$31,Scoring!$K$31,IF($V8=Scoring!$J$32,Scoring!$K$32,IF($V8=Scoring!$J$33,Scoring!$K$33,IF($V8=Scoring!$J$34,Scoring!$K$34,"")))))))</f>
        <v>50</v>
      </c>
      <c r="X8" s="88" t="s">
        <v>6</v>
      </c>
      <c r="Y8" s="88">
        <f>IF($X8=Scoring!$D$35,Scoring!$E$35,IF($X8=Scoring!$D$36,Scoring!$E$36,IF($X8=Scoring!$D$37,Scoring!$E$37,"")))</f>
        <v>20</v>
      </c>
      <c r="Z8" s="88" t="s">
        <v>6</v>
      </c>
      <c r="AA8" s="88">
        <f>IF($Z8=Scoring!$D$38,Scoring!$G$38,IF($Z8=Scoring!$D$39,Scoring!$G$39,""))</f>
        <v>10</v>
      </c>
      <c r="AB8" s="86">
        <f t="shared" si="9"/>
        <v>30</v>
      </c>
      <c r="AC8" s="88" t="s">
        <v>6</v>
      </c>
      <c r="AD8" s="88">
        <f>IF($AC8=Scoring!$D$40,Scoring!$E$40,IF($AC8=Scoring!$D$41,Scoring!$E$41,IF($AC8=Scoring!$D$42,Scoring!$E$42,"")))</f>
        <v>10</v>
      </c>
      <c r="AE8" s="88" t="s">
        <v>7</v>
      </c>
      <c r="AF8" s="88">
        <f>IF($AE8=Scoring!$D$46,Scoring!$E$46,IF($AE8=Scoring!$D$47,Scoring!$E$47,""))</f>
        <v>0</v>
      </c>
      <c r="AG8" s="88" t="s">
        <v>317</v>
      </c>
      <c r="AH8" s="88">
        <f>IF($AG8=Scoring!$H$48,Scoring!$I$48,IF($AG8=Scoring!$H$49,Scoring!$I$49,IF($AG8=Scoring!$H$50,Scoring!$I$50,IF($AG8=Scoring!$H$51,Scoring!$I$51,""))))</f>
        <v>50</v>
      </c>
      <c r="AI8" s="88" t="s">
        <v>7</v>
      </c>
      <c r="AJ8" s="88">
        <f>IF($AI8=Scoring!$D$57,Scoring!$E$57,IF($AI8=Scoring!$D$58,Scoring!$E$58,""))</f>
        <v>0</v>
      </c>
      <c r="AK8" s="123">
        <f t="shared" si="0"/>
        <v>270</v>
      </c>
      <c r="AL8" s="88" t="s">
        <v>6</v>
      </c>
      <c r="AM8" s="88">
        <f>IF($AL8=Scoring!$D$63,Scoring!$E$63,IF($AL8=Scoring!$D$64,Scoring!$E$64,""))</f>
        <v>20</v>
      </c>
      <c r="AN8" s="88" t="s">
        <v>6</v>
      </c>
      <c r="AO8" s="88">
        <f>IF($AN8=Scoring!$D$65,Scoring!$E$65,IF($AN8=Scoring!$D$66,Scoring!$E$66,IF($AN8=Scoring!$D$67,Scoring!$E$67,"")))</f>
        <v>10</v>
      </c>
      <c r="AP8" s="88" t="s">
        <v>24</v>
      </c>
      <c r="AQ8" s="88">
        <f>IF($AP8=Scoring!$D$68,Scoring!$E$68,IF($AP8=Scoring!$D$69,Scoring!$E$69,IF($AP8=Scoring!$D$70,Scoring!$E$70,IF($AP8=Scoring!$D$71,Scoring!$E$71,""))))</f>
        <v>10</v>
      </c>
      <c r="AR8" s="88" t="s">
        <v>6</v>
      </c>
      <c r="AS8" s="88">
        <f>IF($AR8=Scoring!$D$72,Scoring!$E$72,IF($AR8=Scoring!$D$73,Scoring!$E$73,IF($AR8=Scoring!$D$74,Scoring!$E$74,"")))</f>
        <v>30</v>
      </c>
      <c r="AT8" s="88" t="s">
        <v>27</v>
      </c>
      <c r="AU8" s="88">
        <f>IF($AT8=Scoring!$D$75,Scoring!$E$75,IF($AT8=Scoring!$D$76,Scoring!$E$76,IF($AT8=Scoring!$D$77,Scoring!$E$77,IF($AT8=Scoring!$D$78,Scoring!$E$78,""))))</f>
        <v>30</v>
      </c>
      <c r="AV8" s="88">
        <f t="shared" si="19"/>
        <v>60</v>
      </c>
      <c r="AW8" s="88" t="s">
        <v>53</v>
      </c>
      <c r="AX8" s="88" t="str">
        <f>IF($AW8=Scoring!$D$82,Scoring!$K$82,"")</f>
        <v>n/a</v>
      </c>
      <c r="AY8" s="123">
        <f t="shared" si="1"/>
        <v>110</v>
      </c>
      <c r="AZ8" s="111">
        <v>1</v>
      </c>
      <c r="BA8" s="88">
        <f>IF($AZ8=Scoring!$J$85,Scoring!$K$85,IF($AZ8=Scoring!$J$86,Scoring!$K$86,IF($AZ8=Scoring!$J$87,Scoring!$K$87,IF($AZ8=Scoring!$J$88,Scoring!$K$88,IF($AZ8=Scoring!$J$89,Scoring!$K$89,IF($AZ8=Scoring!$J$89,Scoring!$K$89,IF($AZ8=Scoring!$J$89,Scoring!$K$89,"")))))))</f>
        <v>30</v>
      </c>
      <c r="BB8" s="88">
        <v>1</v>
      </c>
      <c r="BC8" s="88">
        <f>IF($BB8=Scoring!$J$92,Scoring!$K$92,IF($BB8=Scoring!$J$93,Scoring!$K$93,IF($BB8=Scoring!$J$94,Scoring!$K$94,IF($BB8=Scoring!$J$95,Scoring!$K$95,IF($BB8=Scoring!$J$96,Scoring!$K$96,IF($BB8=Scoring!$J$97,Scoring!$K$97,IF($BB8=Scoring!$J$99,Scoring!$K$99,"")))))))</f>
        <v>25</v>
      </c>
      <c r="BD8" s="88" t="s">
        <v>6</v>
      </c>
      <c r="BE8" s="88">
        <f>IF($BD8=Scoring!$D$100,Scoring!$E$100,IF($BD8=Scoring!$D$101,Scoring!$E$101,IF($BD8=Scoring!$D$102,Scoring!$E$102,"")))</f>
        <v>15</v>
      </c>
      <c r="BF8" s="123">
        <f t="shared" si="2"/>
        <v>80</v>
      </c>
      <c r="BG8" s="156">
        <f t="shared" si="10"/>
        <v>460</v>
      </c>
      <c r="BH8" s="88" t="s">
        <v>97</v>
      </c>
      <c r="BI8" s="88">
        <f>IF($BH8=Scoring!$D$108,Scoring!$E$108,IF($BH8=Scoring!$D$109,Scoring!$E$109,IF($BH8=Scoring!$D$110,Scoring!$E$110,IF($BH8=Scoring!$D$111,Scoring!$E$111,IF($BH8=Scoring!$D$112,Scoring!$E$112,IF($BH8=Scoring!$D$113,Scoring!$E$113,IF($BH8=Scoring!$D$114,Scoring!$E$114,IF($BH8=Scoring!$D$115,Scoring!$E$115,IF($BH8=Scoring!$D$116,Scoring!$E$116,IF($BH8=Scoring!$D$117,Scoring!$E$117,""))))))))))</f>
        <v>80</v>
      </c>
      <c r="BJ8" s="88" t="s">
        <v>6</v>
      </c>
      <c r="BK8" s="88">
        <f>IF($BJ8=Scoring!$D$118,Scoring!$E$118,IF($BJ8=Scoring!$D$119,Scoring!$E$119,""))</f>
        <v>40</v>
      </c>
      <c r="BL8" s="88" t="s">
        <v>36</v>
      </c>
      <c r="BM8" s="88">
        <f>IF($BL8=Scoring!$D$120,Scoring!$E$120,IF($BL8=Scoring!$D$121,Scoring!$E$121,IF($BL8=Scoring!$D$122,Scoring!$E$122,IF($BL8=Scoring!$D$123,Scoring!$E$123,IF($BL8=Scoring!$D$124,Scoring!$E$124,"")))))</f>
        <v>25</v>
      </c>
      <c r="BN8" s="88" t="s">
        <v>40</v>
      </c>
      <c r="BO8" s="88">
        <f>IF($BN8=Scoring!$D$125,Scoring!$E$125,IF($BN8=Scoring!$D$126,Scoring!$E$126,IF($BN8=Scoring!$D$127,Scoring!$E$127,IF($BN8=Scoring!$D$128,Scoring!$E$128,IF($BN8=Scoring!$D$129,Scoring!$E$129,IF($BN8=Scoring!$D$130,Scoring!$E$130,IF($BN8=Scoring!$D$131,Scoring!$E$131,"")))))))</f>
        <v>20</v>
      </c>
      <c r="BP8" s="88" t="s">
        <v>51</v>
      </c>
      <c r="BQ8" s="88">
        <f>IF($BP8=Scoring!$J$133,Scoring!$K$133,IF($BP8=Scoring!$J$134,Scoring!$K$134,IF($BP8=Scoring!$J$135,Scoring!$K$135,IF($BP8=Scoring!$J$136,Scoring!$K$136,IF($BP8=Scoring!$J$137,Scoring!$K$137,IF($BP8=Scoring!$J$138,Scoring!$K$138,IF($BP8=Scoring!$J$139,Scoring!$K$139,IF($BP8=Scoring!$J$140,Scoring!$K$140,""))))))))</f>
        <v>10</v>
      </c>
      <c r="BR8" s="86">
        <f t="shared" si="11"/>
        <v>55</v>
      </c>
      <c r="BS8" s="183" t="s">
        <v>594</v>
      </c>
      <c r="BT8" s="183" t="s">
        <v>595</v>
      </c>
      <c r="BU8" s="183" t="s">
        <v>548</v>
      </c>
      <c r="BV8" s="183" t="s">
        <v>596</v>
      </c>
      <c r="BW8" s="183" t="s">
        <v>560</v>
      </c>
      <c r="BX8" s="183" t="s">
        <v>597</v>
      </c>
      <c r="BY8" s="183" t="s">
        <v>598</v>
      </c>
      <c r="BZ8" s="183" t="s">
        <v>555</v>
      </c>
      <c r="CA8" s="183" t="s">
        <v>553</v>
      </c>
      <c r="CB8" s="183" t="s">
        <v>599</v>
      </c>
      <c r="CC8" s="88" t="s">
        <v>6</v>
      </c>
      <c r="CD8" s="88">
        <f>IF($CC8=Scoring!$D$151,Scoring!$G$151,IF($CC8=Scoring!$D$152,Scoring!$G$152,""))</f>
        <v>20</v>
      </c>
      <c r="CE8" s="88" t="s">
        <v>6</v>
      </c>
      <c r="CF8" s="88">
        <f>IF($CE8=Scoring!$D$153,Scoring!$K$153,IF($CE8=Scoring!$D$154,Scoring!$K$154,""))</f>
        <v>20</v>
      </c>
      <c r="CG8" s="88" t="s">
        <v>6</v>
      </c>
      <c r="CH8" s="88">
        <f>IF($CG8=Scoring!$D$155,Scoring!$G$155,IF($CG8=Scoring!$D$156,Scoring!$G$156,""))</f>
        <v>10</v>
      </c>
      <c r="CI8" s="88" t="s">
        <v>7</v>
      </c>
      <c r="CJ8" s="88">
        <f>IF($CI8=Scoring!$D$164,Scoring!$G$164,IF($CI8=Scoring!$D$165,Scoring!$G$165,""))</f>
        <v>0</v>
      </c>
      <c r="CK8" s="156">
        <f t="shared" si="3"/>
        <v>255</v>
      </c>
      <c r="CL8" s="88" t="s">
        <v>7</v>
      </c>
      <c r="CM8" s="88">
        <f>IF($CL8=Scoring!$D$171,Scoring!$E$171,IF($CL8=Scoring!$D$172,Scoring!$E$172,""))</f>
        <v>0</v>
      </c>
      <c r="CN8" s="88" t="s">
        <v>68</v>
      </c>
      <c r="CO8" s="88">
        <f>IF($CN8=Scoring!$D$173,Scoring!$E$173,IF($CN8=Scoring!$D$174,Scoring!$E$174,IF($CN8=Scoring!$D$175,Scoring!$E$175,IF($CN8=Scoring!$D$176,Scoring!$E$176,""))))</f>
        <v>40</v>
      </c>
      <c r="CP8" s="88" t="s">
        <v>68</v>
      </c>
      <c r="CQ8" s="88">
        <f>IF($CP8=Scoring!$D$177,Scoring!$E$177,IF($CP8=Scoring!$D$178,Scoring!$E$178,IF($CP8=Scoring!$D$179,Scoring!$E$179,IF($CP8=Scoring!$D$180,Scoring!$E$180,""))))</f>
        <v>50</v>
      </c>
      <c r="CR8" s="123">
        <f t="shared" si="12"/>
        <v>90</v>
      </c>
      <c r="CS8" s="88" t="s">
        <v>68</v>
      </c>
      <c r="CT8" s="88">
        <f>IF($CS8=Scoring!$D$183,Scoring!$E$183,IF($CS8=Scoring!$D$184,Scoring!$E$184,IF($CS8=Scoring!$D$185,Scoring!$E$185,IF($CS8=Scoring!$D$186,Scoring!$E$186,""))))</f>
        <v>30</v>
      </c>
      <c r="CU8" s="88" t="s">
        <v>68</v>
      </c>
      <c r="CV8" s="88">
        <f>IF($CU8=Scoring!$D$183,Scoring!$E$183,IF($CU8=Scoring!$D$184,Scoring!$E$184,IF($CU8=Scoring!$D$185,Scoring!$E$185,IF($CU8=Scoring!$D$186,Scoring!$E$186,""))))</f>
        <v>30</v>
      </c>
      <c r="CW8" s="123">
        <f t="shared" si="13"/>
        <v>60</v>
      </c>
      <c r="CX8" s="88" t="s">
        <v>7</v>
      </c>
      <c r="CY8" s="88">
        <f>IF($CX8=Scoring!$D$193,Scoring!$E$193,IF($CX8=Scoring!$D$194,Scoring!$E$194,IF($CX8=Scoring!$D$195,Scoring!$E$195,"")))</f>
        <v>0</v>
      </c>
      <c r="CZ8" s="88" t="s">
        <v>7</v>
      </c>
      <c r="DA8" s="88">
        <f>IF($CZ8=Scoring!$D$196,Scoring!$E$196,IF($CZ8=Scoring!$D$197,Scoring!$E$197,IF($CZ8=Scoring!$D$198,Scoring!$E$198,"")))</f>
        <v>0</v>
      </c>
      <c r="DB8" s="88" t="s">
        <v>31</v>
      </c>
      <c r="DC8" s="88">
        <f>IF($DB8=Scoring!$D$199,Scoring!$E$199,IF($DB8=Scoring!$D$200,Scoring!$E$200,IF($DB8=Scoring!$D$201,Scoring!$E$201,"")))</f>
        <v>0</v>
      </c>
      <c r="DD8" s="88" t="s">
        <v>77</v>
      </c>
      <c r="DE8" s="88">
        <f>IF($DD8=Scoring!$D$202,Scoring!$E$202,IF($DD8=Scoring!$D$203,Scoring!$E$203,IF($DD8=Scoring!$D$204,Scoring!$E$204,IF($DD8=Scoring!$D$205,Scoring!$E$205,""))))</f>
        <v>30</v>
      </c>
      <c r="DF8" s="123">
        <f t="shared" si="14"/>
        <v>30</v>
      </c>
      <c r="DG8" s="124">
        <f t="shared" si="15"/>
        <v>180</v>
      </c>
      <c r="DH8" s="125">
        <f t="shared" si="16"/>
        <v>895</v>
      </c>
      <c r="DI8" s="88" t="s">
        <v>6</v>
      </c>
      <c r="DJ8" s="88">
        <f>IF($DI8=Scoring!$D$219,Scoring!$E$219,IF($DI8=Scoring!$D$220,Scoring!$E$220,""))</f>
        <v>20</v>
      </c>
      <c r="DK8" s="88" t="s">
        <v>6</v>
      </c>
      <c r="DL8" s="88">
        <f>IF($DK8=Scoring!$D$221,Scoring!$E$221,IF($DK8=Scoring!$D$222,Scoring!$E$222,""))</f>
        <v>20</v>
      </c>
      <c r="DM8" s="88" t="s">
        <v>6</v>
      </c>
      <c r="DN8" s="88">
        <f>IF($DM8=Scoring!$D$223,Scoring!$E$223,IF($DM8=Scoring!$D$224,Scoring!$E$224,""))</f>
        <v>10</v>
      </c>
      <c r="DO8" s="88" t="s">
        <v>6</v>
      </c>
      <c r="DP8" s="88">
        <f>IF($DO8=Scoring!$D$225,Scoring!$E$225,IF($DO8=Scoring!$D$226,Scoring!$E$226,""))</f>
        <v>10</v>
      </c>
      <c r="DQ8" s="123">
        <f t="shared" si="17"/>
        <v>80</v>
      </c>
      <c r="DR8" s="88" t="s">
        <v>7</v>
      </c>
      <c r="DS8" s="88">
        <f>IF($DR8=Scoring!$D$237,Scoring!$E$237,IF($DR8=Scoring!$D$238,Scoring!$E$238,""))</f>
        <v>0</v>
      </c>
      <c r="DT8" s="88" t="s">
        <v>506</v>
      </c>
      <c r="DU8" s="88">
        <f>IF($DT8=Scoring!$D$240,Scoring!$E$240,IF($DT8=Scoring!$D$241,Scoring!$E$241,IF($DT8=Scoring!$D$242,Scoring!$E$242,IF($DT8=Scoring!$D$243,Scoring!$E$243,IF($DT8=Scoring!$D$244,Scoring!$E$244,IF($DT8=Scoring!$D$245,Scoring!$E$245,IF($DT8=Scoring!$D$246,Scoring!$E$246,"")))))))</f>
        <v>60</v>
      </c>
      <c r="DV8" s="88" t="s">
        <v>6</v>
      </c>
      <c r="DW8" s="88">
        <f>IF($DV8=Scoring!$D$247,Scoring!$E$247,IF($DV8=Scoring!$D$248,Scoring!$E$248,""))</f>
        <v>20</v>
      </c>
      <c r="DX8" s="88" t="s">
        <v>6</v>
      </c>
      <c r="DY8" s="88">
        <f>IF($DX8=Scoring!$D$249,Scoring!$E$249,IF($DX8=Scoring!$D$250,Scoring!$E$250,""))</f>
        <v>20</v>
      </c>
      <c r="DZ8" s="88" t="s">
        <v>6</v>
      </c>
      <c r="EA8" s="88">
        <f>IF($DZ8=Scoring!$D$251,Scoring!$E$251,IF($DZ8=Scoring!$D$252,Scoring!$E$252,""))</f>
        <v>10</v>
      </c>
      <c r="EB8" s="88" t="s">
        <v>6</v>
      </c>
      <c r="EC8" s="88">
        <f>IF($EB8=Scoring!$D$253,Scoring!$E$253,IF($EB8=Scoring!$D$254,Scoring!$E$254,""))</f>
        <v>10</v>
      </c>
      <c r="ED8" s="123">
        <f t="shared" si="4"/>
        <v>120</v>
      </c>
      <c r="EE8" s="88" t="s">
        <v>6</v>
      </c>
      <c r="EF8" s="88">
        <f>IF($EE8=Scoring!$D$257,Scoring!$E$257,IF($EE8=Scoring!$D$258,Scoring!$E$258,""))</f>
        <v>20</v>
      </c>
      <c r="EG8" s="88" t="s">
        <v>6</v>
      </c>
      <c r="EH8" s="88">
        <f>IF($EG8=Scoring!$D$259,Scoring!$E$259,IF($EG8=Scoring!$D$260,Scoring!$E$260,""))</f>
        <v>15</v>
      </c>
      <c r="EI8" s="88" t="s">
        <v>6</v>
      </c>
      <c r="EJ8" s="88">
        <f>IF($EI8=Scoring!$D$261,Scoring!$E$261,IF($EI8=Scoring!$D$262,Scoring!$E$262,""))</f>
        <v>15</v>
      </c>
      <c r="EK8" s="123">
        <f t="shared" si="20"/>
        <v>50</v>
      </c>
      <c r="EL8" s="126">
        <f t="shared" si="5"/>
        <v>250</v>
      </c>
      <c r="EM8" s="182">
        <f t="shared" si="6"/>
        <v>1145</v>
      </c>
      <c r="EN8" s="88" t="s">
        <v>409</v>
      </c>
      <c r="EO8" s="88">
        <f>IF($EN8=Scoring!$D$22,Scoring!$K$22,IF($EN8=Scoring!$D$23,Scoring!$K$23,IF($EN8=Scoring!$D$24,Scoring!$K$24,IF($EN8=Scoring!$D$25,Scoring!$K$25,IF($EN8=Scoring!$D$26,Scoring!$K$26,IF($EN8=Scoring!$D$27,Scoring!$K$27,""))))))</f>
        <v>10</v>
      </c>
      <c r="EP8" s="88" t="s">
        <v>6</v>
      </c>
      <c r="EQ8" s="88">
        <f>IF($EP8=Scoring!$D$43,Scoring!$K$43,IF($EP8=Scoring!$D$44,Scoring!$K$44,IF($EP8=Scoring!$D$45,Scoring!$K$45,"")))</f>
        <v>10</v>
      </c>
      <c r="ER8" s="88" t="s">
        <v>418</v>
      </c>
      <c r="ES8" s="88">
        <f>IF($ER8=Scoring!$D$52,Scoring!$K$52,IF($ER8=Scoring!$D$53,Scoring!$K$53,IF($ER8=Scoring!$D$54,Scoring!$K$54,IF($ER8=Scoring!$D$55,Scoring!$K$55,IF($ER8=Scoring!$D$56,Scoring!$K$56,"")))))</f>
        <v>20</v>
      </c>
      <c r="ET8" s="88" t="s">
        <v>6</v>
      </c>
      <c r="EU8" s="88">
        <f>IF($ET8=Scoring!$D$80,Scoring!$K$80,IF($ET8=Scoring!$D$81,Scoring!$K$81,""))</f>
        <v>10</v>
      </c>
      <c r="EV8" s="88" t="s">
        <v>6</v>
      </c>
      <c r="EW8" s="88">
        <f>IF($EV8=Scoring!$D$103,Scoring!$K$103,IF($EV8=Scoring!$D$104,Scoring!$K$104,IF($EV8=Scoring!$D$105,Scoring!$K$105,"")))</f>
        <v>10</v>
      </c>
      <c r="EX8" s="88" t="s">
        <v>6</v>
      </c>
      <c r="EY8" s="88">
        <f>IF($EX8=Scoring!$D$157,Scoring!$K$157,IF($EX8=Scoring!$D$158,Scoring!$K$158,IF($EX8=Scoring!$D$159,Scoring!$K$159,"")))</f>
        <v>15</v>
      </c>
      <c r="EZ8" s="88" t="s">
        <v>440</v>
      </c>
      <c r="FA8" s="88">
        <f>IF($EZ8=Scoring!$J$160,Scoring!$K$160,IF($EZ8=Scoring!$J$161,Scoring!$K$161,IF($EZ8=Scoring!$J$162,Scoring!$K$162,IF($EZ8=Scoring!$J$163,Scoring!$K$163,""))))</f>
        <v>5</v>
      </c>
      <c r="FB8" s="88" t="s">
        <v>6</v>
      </c>
      <c r="FC8" s="88">
        <f>IF($FB8=Scoring!$D$166,Scoring!$K$166,IF($FB8=Scoring!$D$167,Scoring!$K$167,""))</f>
        <v>10</v>
      </c>
      <c r="FD8" s="88" t="s">
        <v>7</v>
      </c>
      <c r="FE8" s="88">
        <f>IF($FD8=Scoring!$D$227,Scoring!$K$227,IF($FD8=Scoring!$D$228,Scoring!$K$228,""))</f>
        <v>0</v>
      </c>
      <c r="FF8" s="88" t="s">
        <v>6</v>
      </c>
      <c r="FG8" s="88">
        <f>IF($FF8=Scoring!$D$229,Scoring!$K$229,IF($FF8=Scoring!$D$230,Scoring!$K$230,""))</f>
        <v>10</v>
      </c>
      <c r="FH8" s="88" t="s">
        <v>6</v>
      </c>
      <c r="FI8" s="88">
        <f>IF($FH8=Scoring!$D$231,Scoring!$K$231,IF($FH8=Scoring!$D$232,Scoring!$K$232,""))</f>
        <v>5</v>
      </c>
      <c r="FJ8" s="88" t="s">
        <v>6</v>
      </c>
      <c r="FK8" s="88">
        <f>IF($FJ8=Scoring!$D$233,Scoring!$K$233,IF($FJ8=Scoring!$D$234,Scoring!$K$234,""))</f>
        <v>5</v>
      </c>
      <c r="FL8" s="126">
        <f t="shared" si="18"/>
        <v>100</v>
      </c>
      <c r="FM8" s="88" t="s">
        <v>454</v>
      </c>
      <c r="FN8" s="88"/>
      <c r="FO8" s="88" t="s">
        <v>534</v>
      </c>
      <c r="FP8" s="88"/>
      <c r="FQ8" s="88" t="s">
        <v>7</v>
      </c>
      <c r="FR8" s="88">
        <v>0</v>
      </c>
      <c r="FS8" s="88" t="s">
        <v>525</v>
      </c>
      <c r="FT8" s="88"/>
      <c r="FU8" s="88" t="s">
        <v>1</v>
      </c>
      <c r="FV8" s="88"/>
    </row>
    <row r="9" spans="1:178" s="1" customFormat="1">
      <c r="A9" s="85" t="s">
        <v>137</v>
      </c>
      <c r="B9" s="252" t="s">
        <v>366</v>
      </c>
      <c r="C9" s="252" t="s">
        <v>367</v>
      </c>
      <c r="D9" s="252" t="s">
        <v>368</v>
      </c>
      <c r="E9" s="252" t="s">
        <v>706</v>
      </c>
      <c r="F9" s="88" t="s">
        <v>6</v>
      </c>
      <c r="G9" s="88">
        <f>IF($F9=Scoring!$D$5,Scoring!$E$5,IF($F9=Scoring!$D$6,Scoring!$E$6,""))</f>
        <v>20</v>
      </c>
      <c r="H9" s="88" t="s">
        <v>6</v>
      </c>
      <c r="I9" s="88">
        <f>IF($H9=Scoring!$D$7,Scoring!$E$7,IF($H9=Scoring!$D$8,Scoring!$E$8,""))</f>
        <v>20</v>
      </c>
      <c r="J9" s="111" t="s">
        <v>624</v>
      </c>
      <c r="K9" s="88">
        <f>IF($J9=Scoring!$J$9,Scoring!$K$9,IF($J9=Scoring!$J$10,Scoring!$K$10,IF($J9=Scoring!$J$11,Scoring!$K$11,"")))</f>
        <v>5</v>
      </c>
      <c r="L9" s="88" t="s">
        <v>7</v>
      </c>
      <c r="M9" s="88">
        <f>IF($L9=Scoring!$D$12,Scoring!$G$12,IF($L9=Scoring!$D$13,Scoring!$G$13,""))</f>
        <v>0</v>
      </c>
      <c r="N9" s="86">
        <f t="shared" si="7"/>
        <v>25</v>
      </c>
      <c r="O9" s="88" t="s">
        <v>6</v>
      </c>
      <c r="P9" s="88">
        <f>IF($O9=Scoring!$D$14,Scoring!$E$14,IF($O9=Scoring!$D$15,Scoring!$E$15,""))</f>
        <v>30</v>
      </c>
      <c r="Q9" s="88" t="s">
        <v>600</v>
      </c>
      <c r="R9" s="88">
        <f>IF($Q9=Scoring!$D$16,Scoring!$E$16,IF($Q9=Scoring!$D$17,Scoring!$E$17,IF($Q9=Scoring!$D$18,Scoring!$E$18,"")))</f>
        <v>20</v>
      </c>
      <c r="S9" s="86">
        <f t="shared" si="8"/>
        <v>50</v>
      </c>
      <c r="T9" s="88" t="s">
        <v>6</v>
      </c>
      <c r="U9" s="88">
        <f>IF($T9=Scoring!$J$19,Scoring!$K$19,IF($T9=Scoring!$J$20,Scoring!$K$20,IF($T9=Scoring!$J$21,Scoring!$K$21,"")))</f>
        <v>20</v>
      </c>
      <c r="V9" s="111" t="s">
        <v>512</v>
      </c>
      <c r="W9" s="88">
        <f>IF($V9=Scoring!$J$28,Scoring!$K$28,IF($V9=Scoring!$J$29,Scoring!$K$29,IF($V9=Scoring!$J$30,Scoring!$K$30,IF($V9=Scoring!$J$31,Scoring!$K$31,IF($V9=Scoring!$J$32,Scoring!$K$32,IF($V9=Scoring!$J$33,Scoring!$K$33,IF($V9=Scoring!$J$34,Scoring!$K$34,"")))))))</f>
        <v>50</v>
      </c>
      <c r="X9" s="88" t="s">
        <v>6</v>
      </c>
      <c r="Y9" s="88">
        <f>IF($X9=Scoring!$D$35,Scoring!$E$35,IF($X9=Scoring!$D$36,Scoring!$E$36,IF($X9=Scoring!$D$37,Scoring!$E$37,"")))</f>
        <v>20</v>
      </c>
      <c r="Z9" s="88" t="s">
        <v>6</v>
      </c>
      <c r="AA9" s="88">
        <f>IF($Z9=Scoring!$D$38,Scoring!$G$38,IF($Z9=Scoring!$D$39,Scoring!$G$39,""))</f>
        <v>10</v>
      </c>
      <c r="AB9" s="86">
        <f t="shared" si="9"/>
        <v>30</v>
      </c>
      <c r="AC9" s="88" t="s">
        <v>6</v>
      </c>
      <c r="AD9" s="88">
        <f>IF($AC9=Scoring!$D$40,Scoring!$E$40,IF($AC9=Scoring!$D$41,Scoring!$E$41,IF($AC9=Scoring!$D$42,Scoring!$E$42,"")))</f>
        <v>10</v>
      </c>
      <c r="AE9" s="88" t="s">
        <v>6</v>
      </c>
      <c r="AF9" s="88">
        <f>IF($AE9=Scoring!$D$46,Scoring!$E$46,IF($AE9=Scoring!$D$47,Scoring!$E$47,""))</f>
        <v>20</v>
      </c>
      <c r="AG9" s="88" t="s">
        <v>317</v>
      </c>
      <c r="AH9" s="88">
        <f>IF($AG9=Scoring!$H$48,Scoring!$I$48,IF($AG9=Scoring!$H$49,Scoring!$I$49,IF($AG9=Scoring!$H$50,Scoring!$I$50,IF($AG9=Scoring!$H$51,Scoring!$I$51,""))))</f>
        <v>50</v>
      </c>
      <c r="AI9" s="88" t="s">
        <v>6</v>
      </c>
      <c r="AJ9" s="88">
        <f>IF($AI9=Scoring!$D$57,Scoring!$E$57,IF($AI9=Scoring!$D$58,Scoring!$E$58,""))</f>
        <v>30</v>
      </c>
      <c r="AK9" s="123">
        <f t="shared" si="0"/>
        <v>325</v>
      </c>
      <c r="AL9" s="88" t="s">
        <v>6</v>
      </c>
      <c r="AM9" s="88">
        <f>IF($AL9=Scoring!$D$63,Scoring!$E$63,IF($AL9=Scoring!$D$64,Scoring!$E$64,""))</f>
        <v>20</v>
      </c>
      <c r="AN9" s="88" t="s">
        <v>13</v>
      </c>
      <c r="AO9" s="88">
        <f>IF($AN9=Scoring!$D$65,Scoring!$E$65,IF($AN9=Scoring!$D$66,Scoring!$E$66,IF($AN9=Scoring!$D$67,Scoring!$E$67,"")))</f>
        <v>10</v>
      </c>
      <c r="AP9" s="88" t="s">
        <v>13</v>
      </c>
      <c r="AQ9" s="88">
        <f>IF($AP9=Scoring!$D$68,Scoring!$E$68,IF($AP9=Scoring!$D$69,Scoring!$E$69,IF($AP9=Scoring!$D$70,Scoring!$E$70,IF($AP9=Scoring!$D$71,Scoring!$E$71,""))))</f>
        <v>40</v>
      </c>
      <c r="AR9" s="88" t="s">
        <v>13</v>
      </c>
      <c r="AS9" s="88">
        <f>IF($AR9=Scoring!$D$72,Scoring!$E$72,IF($AR9=Scoring!$D$73,Scoring!$E$73,IF($AR9=Scoring!$D$74,Scoring!$E$74,"")))</f>
        <v>30</v>
      </c>
      <c r="AT9" s="111" t="s">
        <v>13</v>
      </c>
      <c r="AU9" s="111">
        <f>IF($AT9=Scoring!$D$75,Scoring!$E$75,IF($AT9=Scoring!$D$76,Scoring!$E$76,IF($AT9=Scoring!$D$77,Scoring!$E$77,IF($AT9=Scoring!$D$78,Scoring!$E$78,IF($AT9=Scoring!$D$79,Scoring!$E$79,"")))))</f>
        <v>30</v>
      </c>
      <c r="AV9" s="88">
        <f t="shared" si="19"/>
        <v>60</v>
      </c>
      <c r="AW9" s="88" t="s">
        <v>53</v>
      </c>
      <c r="AX9" s="88" t="str">
        <f>IF($AW9=Scoring!$D$82,Scoring!$K$82,"")</f>
        <v>n/a</v>
      </c>
      <c r="AY9" s="123">
        <f t="shared" si="1"/>
        <v>140</v>
      </c>
      <c r="AZ9" s="111">
        <v>1</v>
      </c>
      <c r="BA9" s="88">
        <f>IF($AZ9=Scoring!$J$85,Scoring!$K$85,IF($AZ9=Scoring!$J$86,Scoring!$K$86,IF($AZ9=Scoring!$J$87,Scoring!$K$87,IF($AZ9=Scoring!$J$88,Scoring!$K$88,IF($AZ9=Scoring!$J$89,Scoring!$K$89,IF($AZ9=Scoring!$J$89,Scoring!$K$89,IF($AZ9=Scoring!$J$89,Scoring!$K$89,"")))))))</f>
        <v>30</v>
      </c>
      <c r="BB9" s="88" t="s">
        <v>407</v>
      </c>
      <c r="BC9" s="88">
        <f>IF($BB9=Scoring!$J$92,Scoring!$K$92,IF($BB9=Scoring!$J$93,Scoring!$K$93,IF($BB9=Scoring!$J$94,Scoring!$K$94,IF($BB9=Scoring!$J$95,Scoring!$K$95,IF($BB9=Scoring!$J$96,Scoring!$K$96,IF($BB9=Scoring!$J$97,Scoring!$K$97,IF($BB9=Scoring!$J$99,Scoring!$K$99,"")))))))</f>
        <v>15</v>
      </c>
      <c r="BD9" s="88" t="s">
        <v>6</v>
      </c>
      <c r="BE9" s="88">
        <f>IF($BD9=Scoring!$D$100,Scoring!$E$100,IF($BD9=Scoring!$D$101,Scoring!$E$101,IF($BD9=Scoring!$D$102,Scoring!$E$102,"")))</f>
        <v>15</v>
      </c>
      <c r="BF9" s="123">
        <f t="shared" si="2"/>
        <v>70</v>
      </c>
      <c r="BG9" s="156">
        <f t="shared" si="10"/>
        <v>535</v>
      </c>
      <c r="BH9" s="88" t="s">
        <v>97</v>
      </c>
      <c r="BI9" s="88">
        <f>IF($BH9=Scoring!$D$108,Scoring!$E$108,IF($BH9=Scoring!$D$109,Scoring!$E$109,IF($BH9=Scoring!$D$110,Scoring!$E$110,IF($BH9=Scoring!$D$111,Scoring!$E$111,IF($BH9=Scoring!$D$112,Scoring!$E$112,IF($BH9=Scoring!$D$113,Scoring!$E$113,IF($BH9=Scoring!$D$114,Scoring!$E$114,IF($BH9=Scoring!$D$115,Scoring!$E$115,IF($BH9=Scoring!$D$116,Scoring!$E$116,IF($BH9=Scoring!$D$117,Scoring!$E$117,""))))))))))</f>
        <v>80</v>
      </c>
      <c r="BJ9" s="88" t="s">
        <v>6</v>
      </c>
      <c r="BK9" s="88">
        <f>IF($BJ9=Scoring!$D$118,Scoring!$E$118,IF($BJ9=Scoring!$D$119,Scoring!$E$119,""))</f>
        <v>40</v>
      </c>
      <c r="BL9" s="88" t="s">
        <v>33</v>
      </c>
      <c r="BM9" s="88">
        <f>IF($BL9=Scoring!$D$120,Scoring!$E$120,IF($BL9=Scoring!$D$121,Scoring!$E$121,IF($BL9=Scoring!$D$122,Scoring!$E$122,IF($BL9=Scoring!$D$123,Scoring!$E$123,IF($BL9=Scoring!$D$124,Scoring!$E$124,"")))))</f>
        <v>10</v>
      </c>
      <c r="BN9" s="88" t="s">
        <v>41</v>
      </c>
      <c r="BO9" s="88">
        <f>IF($BN9=Scoring!$D$125,Scoring!$E$125,IF($BN9=Scoring!$D$126,Scoring!$E$126,IF($BN9=Scoring!$D$127,Scoring!$E$127,IF($BN9=Scoring!$D$128,Scoring!$E$128,IF($BN9=Scoring!$D$129,Scoring!$E$129,IF($BN9=Scoring!$D$130,Scoring!$E$130,IF($BN9=Scoring!$D$131,Scoring!$E$131,"")))))))</f>
        <v>30</v>
      </c>
      <c r="BP9" s="88" t="s">
        <v>31</v>
      </c>
      <c r="BQ9" s="88">
        <f>IF($BP9=Scoring!$J$133,Scoring!$K$133,IF($BP9=Scoring!$J$134,Scoring!$K$134,IF($BP9=Scoring!$J$135,Scoring!$K$135,IF($BP9=Scoring!$J$136,Scoring!$K$136,IF($BP9=Scoring!$J$137,Scoring!$K$137,IF($BP9=Scoring!$J$138,Scoring!$K$138,IF($BP9=Scoring!$J$139,Scoring!$K$139,IF($BP9=Scoring!$J$140,Scoring!$K$140,""))))))))</f>
        <v>0</v>
      </c>
      <c r="BR9" s="86">
        <f t="shared" si="11"/>
        <v>40</v>
      </c>
      <c r="BS9" s="183"/>
      <c r="BT9" s="183"/>
      <c r="BU9" s="183"/>
      <c r="BV9" s="183"/>
      <c r="BW9" s="183"/>
      <c r="BX9" s="110"/>
      <c r="BY9" s="110"/>
      <c r="BZ9" s="110"/>
      <c r="CA9" s="110"/>
      <c r="CB9" s="110"/>
      <c r="CC9" s="88" t="s">
        <v>6</v>
      </c>
      <c r="CD9" s="88">
        <f>IF($CC9=Scoring!$D$151,Scoring!$G$151,IF($CC9=Scoring!$D$152,Scoring!$G$152,""))</f>
        <v>20</v>
      </c>
      <c r="CE9" s="88" t="s">
        <v>6</v>
      </c>
      <c r="CF9" s="88">
        <f>IF($CE9=Scoring!$D$153,Scoring!$K$153,IF($CE9=Scoring!$D$154,Scoring!$K$154,""))</f>
        <v>20</v>
      </c>
      <c r="CG9" s="88" t="s">
        <v>6</v>
      </c>
      <c r="CH9" s="88">
        <f>IF($CG9=Scoring!$D$155,Scoring!$G$155,IF($CG9=Scoring!$D$156,Scoring!$G$156,""))</f>
        <v>10</v>
      </c>
      <c r="CI9" s="88" t="s">
        <v>6</v>
      </c>
      <c r="CJ9" s="88">
        <f>IF($CI9=Scoring!$D$164,Scoring!$G$164,IF($CI9=Scoring!$D$165,Scoring!$G$165,""))</f>
        <v>20</v>
      </c>
      <c r="CK9" s="156">
        <f t="shared" si="3"/>
        <v>255</v>
      </c>
      <c r="CL9" s="88" t="s">
        <v>7</v>
      </c>
      <c r="CM9" s="88">
        <f>IF($CL9=Scoring!$D$171,Scoring!$E$171,IF($CL9=Scoring!$D$172,Scoring!$E$172,""))</f>
        <v>0</v>
      </c>
      <c r="CN9" s="88" t="s">
        <v>67</v>
      </c>
      <c r="CO9" s="88">
        <f>IF($CN9=Scoring!$D$173,Scoring!$E$173,IF($CN9=Scoring!$D$174,Scoring!$E$174,IF($CN9=Scoring!$D$175,Scoring!$E$175,IF($CN9=Scoring!$D$176,Scoring!$E$176,""))))</f>
        <v>20</v>
      </c>
      <c r="CP9" s="88" t="s">
        <v>68</v>
      </c>
      <c r="CQ9" s="88">
        <f>IF($CP9=Scoring!$D$177,Scoring!$E$177,IF($CP9=Scoring!$D$178,Scoring!$E$178,IF($CP9=Scoring!$D$179,Scoring!$E$179,IF($CP9=Scoring!$D$180,Scoring!$E$180,""))))</f>
        <v>50</v>
      </c>
      <c r="CR9" s="123">
        <f t="shared" si="12"/>
        <v>70</v>
      </c>
      <c r="CS9" s="88" t="s">
        <v>68</v>
      </c>
      <c r="CT9" s="88">
        <f>IF($CS9=Scoring!$D$183,Scoring!$E$183,IF($CS9=Scoring!$D$184,Scoring!$E$184,IF($CS9=Scoring!$D$185,Scoring!$E$185,IF($CS9=Scoring!$D$186,Scoring!$E$186,""))))</f>
        <v>30</v>
      </c>
      <c r="CU9" s="88" t="s">
        <v>68</v>
      </c>
      <c r="CV9" s="88">
        <f>IF($CU9=Scoring!$D$183,Scoring!$E$183,IF($CU9=Scoring!$D$184,Scoring!$E$184,IF($CU9=Scoring!$D$185,Scoring!$E$185,IF($CU9=Scoring!$D$186,Scoring!$E$186,""))))</f>
        <v>30</v>
      </c>
      <c r="CW9" s="123">
        <f t="shared" si="13"/>
        <v>60</v>
      </c>
      <c r="CX9" s="88" t="s">
        <v>7</v>
      </c>
      <c r="CY9" s="88">
        <f>IF($CX9=Scoring!$D$193,Scoring!$E$193,IF($CX9=Scoring!$D$194,Scoring!$E$194,IF($CX9=Scoring!$D$195,Scoring!$E$195,"")))</f>
        <v>0</v>
      </c>
      <c r="CZ9" s="88" t="s">
        <v>7</v>
      </c>
      <c r="DA9" s="88">
        <f>IF($CZ9=Scoring!$D$196,Scoring!$E$196,IF($CZ9=Scoring!$D$197,Scoring!$E$197,IF($CZ9=Scoring!$D$198,Scoring!$E$198,"")))</f>
        <v>0</v>
      </c>
      <c r="DB9" s="88" t="s">
        <v>7</v>
      </c>
      <c r="DC9" s="88">
        <f>IF($DB9=Scoring!$D$199,Scoring!$E$199,IF($DB9=Scoring!$D$200,Scoring!$E$200,IF($DB9=Scoring!$D$201,Scoring!$E$201,"")))</f>
        <v>0</v>
      </c>
      <c r="DD9" s="88" t="s">
        <v>77</v>
      </c>
      <c r="DE9" s="88">
        <f>IF($DD9=Scoring!$D$202,Scoring!$E$202,IF($DD9=Scoring!$D$203,Scoring!$E$203,IF($DD9=Scoring!$D$204,Scoring!$E$204,IF($DD9=Scoring!$D$205,Scoring!$E$205,""))))</f>
        <v>30</v>
      </c>
      <c r="DF9" s="123">
        <f t="shared" si="14"/>
        <v>30</v>
      </c>
      <c r="DG9" s="124">
        <f t="shared" si="15"/>
        <v>160</v>
      </c>
      <c r="DH9" s="125">
        <f t="shared" si="16"/>
        <v>950</v>
      </c>
      <c r="DI9" s="88" t="s">
        <v>6</v>
      </c>
      <c r="DJ9" s="88">
        <f>IF($DI9=Scoring!$D$219,Scoring!$E$219,IF($DI9=Scoring!$D$220,Scoring!$E$220,""))</f>
        <v>20</v>
      </c>
      <c r="DK9" s="88" t="s">
        <v>7</v>
      </c>
      <c r="DL9" s="88">
        <f>IF($DK9=Scoring!$D$221,Scoring!$E$221,IF($DK9=Scoring!$D$222,Scoring!$E$222,""))</f>
        <v>0</v>
      </c>
      <c r="DM9" s="88" t="s">
        <v>6</v>
      </c>
      <c r="DN9" s="88">
        <f>IF($DM9=Scoring!$D$223,Scoring!$E$223,IF($DM9=Scoring!$D$224,Scoring!$E$224,""))</f>
        <v>10</v>
      </c>
      <c r="DO9" s="88" t="s">
        <v>6</v>
      </c>
      <c r="DP9" s="88">
        <f>IF($DO9=Scoring!$D$225,Scoring!$E$225,IF($DO9=Scoring!$D$226,Scoring!$E$226,""))</f>
        <v>10</v>
      </c>
      <c r="DQ9" s="123">
        <f t="shared" si="17"/>
        <v>50</v>
      </c>
      <c r="DR9" s="88" t="s">
        <v>7</v>
      </c>
      <c r="DS9" s="88">
        <f>IF($DR9=Scoring!$D$237,Scoring!$E$237,IF($DR9=Scoring!$D$238,Scoring!$E$238,""))</f>
        <v>0</v>
      </c>
      <c r="DT9" s="88" t="s">
        <v>91</v>
      </c>
      <c r="DU9" s="88">
        <f>IF($DT9=Scoring!$D$240,Scoring!$E$240,IF($DT9=Scoring!$D$241,Scoring!$E$241,IF($DT9=Scoring!$D$242,Scoring!$E$242,IF($DT9=Scoring!$D$243,Scoring!$E$243,IF($DT9=Scoring!$D$244,Scoring!$E$244,IF($DT9=Scoring!$D$245,Scoring!$E$245,IF($DT9=Scoring!$D$246,Scoring!$E$246,"")))))))</f>
        <v>40</v>
      </c>
      <c r="DV9" s="88" t="s">
        <v>7</v>
      </c>
      <c r="DW9" s="88">
        <f>IF($DV9=Scoring!$D$247,Scoring!$E$247,IF($DV9=Scoring!$D$248,Scoring!$E$248,""))</f>
        <v>0</v>
      </c>
      <c r="DX9" s="88" t="s">
        <v>6</v>
      </c>
      <c r="DY9" s="88">
        <f>IF($DX9=Scoring!$D$249,Scoring!$E$249,IF($DX9=Scoring!$D$250,Scoring!$E$250,""))</f>
        <v>20</v>
      </c>
      <c r="DZ9" s="88" t="s">
        <v>6</v>
      </c>
      <c r="EA9" s="88">
        <f>IF($DZ9=Scoring!$D$251,Scoring!$E$251,IF($DZ9=Scoring!$D$252,Scoring!$E$252,""))</f>
        <v>10</v>
      </c>
      <c r="EB9" s="88" t="s">
        <v>6</v>
      </c>
      <c r="EC9" s="88">
        <f>IF($EB9=Scoring!$D$253,Scoring!$E$253,IF($EB9=Scoring!$D$254,Scoring!$E$254,""))</f>
        <v>10</v>
      </c>
      <c r="ED9" s="123">
        <f t="shared" si="4"/>
        <v>80</v>
      </c>
      <c r="EE9" s="88" t="s">
        <v>6</v>
      </c>
      <c r="EF9" s="88">
        <f>IF($EE9=Scoring!$D$257,Scoring!$E$257,IF($EE9=Scoring!$D$258,Scoring!$E$258,""))</f>
        <v>20</v>
      </c>
      <c r="EG9" s="88" t="s">
        <v>6</v>
      </c>
      <c r="EH9" s="88">
        <f>IF($EG9=Scoring!$D$259,Scoring!$E$259,IF($EG9=Scoring!$D$260,Scoring!$E$260,""))</f>
        <v>15</v>
      </c>
      <c r="EI9" s="88" t="s">
        <v>6</v>
      </c>
      <c r="EJ9" s="88">
        <f>IF($EI9=Scoring!$D$261,Scoring!$E$261,IF($EI9=Scoring!$D$262,Scoring!$E$262,""))</f>
        <v>15</v>
      </c>
      <c r="EK9" s="123">
        <f t="shared" si="20"/>
        <v>50</v>
      </c>
      <c r="EL9" s="126">
        <f t="shared" si="5"/>
        <v>180</v>
      </c>
      <c r="EM9" s="182">
        <f t="shared" si="6"/>
        <v>1130</v>
      </c>
      <c r="EN9" s="88" t="s">
        <v>410</v>
      </c>
      <c r="EO9" s="88">
        <f>IF($EN9=Scoring!$D$22,Scoring!$K$22,IF($EN9=Scoring!$D$23,Scoring!$K$23,IF($EN9=Scoring!$D$24,Scoring!$K$24,IF($EN9=Scoring!$D$25,Scoring!$K$25,IF($EN9=Scoring!$D$26,Scoring!$K$26,IF($EN9=Scoring!$D$27,Scoring!$K$27,""))))))</f>
        <v>0</v>
      </c>
      <c r="EP9" s="88" t="s">
        <v>7</v>
      </c>
      <c r="EQ9" s="88">
        <f>IF($EP9=Scoring!$D$43,Scoring!$K$43,IF($EP9=Scoring!$D$44,Scoring!$K$44,IF($EP9=Scoring!$D$45,Scoring!$K$45,"")))</f>
        <v>0</v>
      </c>
      <c r="ER9" s="88" t="s">
        <v>418</v>
      </c>
      <c r="ES9" s="88">
        <f>IF($ER9=Scoring!$D$52,Scoring!$K$52,IF($ER9=Scoring!$D$53,Scoring!$K$53,IF($ER9=Scoring!$D$54,Scoring!$K$54,IF($ER9=Scoring!$D$55,Scoring!$K$55,IF($ER9=Scoring!$D$56,Scoring!$K$56,"")))))</f>
        <v>20</v>
      </c>
      <c r="ET9" s="88" t="s">
        <v>6</v>
      </c>
      <c r="EU9" s="88">
        <f>IF($ET9=Scoring!$D$80,Scoring!$K$80,IF($ET9=Scoring!$D$81,Scoring!$K$81,""))</f>
        <v>10</v>
      </c>
      <c r="EV9" s="88" t="s">
        <v>6</v>
      </c>
      <c r="EW9" s="88">
        <f>IF($EV9=Scoring!$D$103,Scoring!$K$103,IF($EV9=Scoring!$D$104,Scoring!$K$104,IF($EV9=Scoring!$D$105,Scoring!$K$105,"")))</f>
        <v>10</v>
      </c>
      <c r="EX9" s="88" t="s">
        <v>6</v>
      </c>
      <c r="EY9" s="88">
        <f>IF($EX9=Scoring!$D$157,Scoring!$K$157,IF($EX9=Scoring!$D$158,Scoring!$K$158,""))</f>
        <v>15</v>
      </c>
      <c r="EZ9" s="88" t="s">
        <v>439</v>
      </c>
      <c r="FA9" s="88">
        <f>IF($EZ9=Scoring!$J$160,Scoring!$K$160,IF($EZ9=Scoring!$J$161,Scoring!$K$161,IF($EZ9=Scoring!$J$162,Scoring!$K$162,IF($EZ9=Scoring!$J$163,Scoring!$K$163,""))))</f>
        <v>10</v>
      </c>
      <c r="FB9" s="88" t="s">
        <v>7</v>
      </c>
      <c r="FC9" s="88">
        <f>IF($FB9=Scoring!$D$166,Scoring!$K$166,IF($FB9=Scoring!$D$167,Scoring!$K$167,""))</f>
        <v>0</v>
      </c>
      <c r="FD9" s="88" t="s">
        <v>7</v>
      </c>
      <c r="FE9" s="88">
        <f>IF($FD9=Scoring!$D$227,Scoring!$K$227,IF($FD9=Scoring!$D$228,Scoring!$K$228,""))</f>
        <v>0</v>
      </c>
      <c r="FF9" s="88" t="s">
        <v>7</v>
      </c>
      <c r="FG9" s="88">
        <f>IF($FF9=Scoring!$D$229,Scoring!$K$229,IF($FF9=Scoring!$D$230,Scoring!$K$230,""))</f>
        <v>0</v>
      </c>
      <c r="FH9" s="88" t="s">
        <v>6</v>
      </c>
      <c r="FI9" s="88">
        <f>IF($FH9=Scoring!$D$231,Scoring!$K$231,IF($FH9=Scoring!$D$232,Scoring!$K$232,""))</f>
        <v>5</v>
      </c>
      <c r="FJ9" s="88" t="s">
        <v>6</v>
      </c>
      <c r="FK9" s="88">
        <f>IF($FJ9=Scoring!$D$233,Scoring!$K$233,IF($FJ9=Scoring!$D$234,Scoring!$K$234,""))</f>
        <v>5</v>
      </c>
      <c r="FL9" s="126">
        <f t="shared" si="18"/>
        <v>75</v>
      </c>
      <c r="FM9" s="88"/>
      <c r="FN9" s="88"/>
      <c r="FO9" s="88"/>
      <c r="FP9" s="88"/>
      <c r="FQ9" s="88"/>
      <c r="FR9" s="88"/>
      <c r="FS9" s="88" t="s">
        <v>525</v>
      </c>
      <c r="FT9" s="88"/>
      <c r="FU9" s="88" t="s">
        <v>525</v>
      </c>
      <c r="FV9" s="88"/>
    </row>
    <row r="10" spans="1:178" s="1" customFormat="1">
      <c r="A10" s="85" t="s">
        <v>136</v>
      </c>
      <c r="B10" s="252" t="s">
        <v>333</v>
      </c>
      <c r="C10" s="252" t="s">
        <v>334</v>
      </c>
      <c r="D10" s="252" t="s">
        <v>335</v>
      </c>
      <c r="E10" s="252" t="s">
        <v>336</v>
      </c>
      <c r="F10" s="88" t="s">
        <v>6</v>
      </c>
      <c r="G10" s="88">
        <f>IF($F10=Scoring!$D$5,Scoring!$E$5,IF($F10=Scoring!$D$6,Scoring!$E$6,""))</f>
        <v>20</v>
      </c>
      <c r="H10" s="88" t="s">
        <v>6</v>
      </c>
      <c r="I10" s="88">
        <f>IF($H10=Scoring!$D$7,Scoring!$E$7,IF($H10=Scoring!$D$8,Scoring!$E$8,""))</f>
        <v>20</v>
      </c>
      <c r="J10" s="111" t="s">
        <v>623</v>
      </c>
      <c r="K10" s="88">
        <f>IF($J10=Scoring!$J$9,Scoring!$K$9,IF($J10=Scoring!$J$10,Scoring!$K$10,IF($J10=Scoring!$J$11,Scoring!$K$11,"")))</f>
        <v>10</v>
      </c>
      <c r="L10" s="111" t="s">
        <v>6</v>
      </c>
      <c r="M10" s="111">
        <f>IF($L10=Scoring!$D$12,Scoring!$G$12,IF($L10=Scoring!$D$13,Scoring!$G$13,""))</f>
        <v>10</v>
      </c>
      <c r="N10" s="86">
        <f t="shared" si="7"/>
        <v>40</v>
      </c>
      <c r="O10" s="88" t="s">
        <v>6</v>
      </c>
      <c r="P10" s="88">
        <f>IF($O10=Scoring!$D$14,Scoring!$E$14,IF($O10=Scoring!$D$15,Scoring!$E$15,""))</f>
        <v>30</v>
      </c>
      <c r="Q10" s="88" t="s">
        <v>6</v>
      </c>
      <c r="R10" s="88">
        <f>IF($Q10=Scoring!$D$16,Scoring!$E$16,IF($Q10=Scoring!$D$17,Scoring!$E$17,IF($Q10=Scoring!$D$18,Scoring!$E$18,"")))</f>
        <v>20</v>
      </c>
      <c r="S10" s="86">
        <f t="shared" si="8"/>
        <v>50</v>
      </c>
      <c r="T10" s="88" t="s">
        <v>6</v>
      </c>
      <c r="U10" s="88">
        <f>IF($T10=Scoring!$J$19,Scoring!$K$19,IF($T10=Scoring!$J$20,Scoring!$K$20,IF($T10=Scoring!$J$21,Scoring!$K$21,"")))</f>
        <v>20</v>
      </c>
      <c r="V10" s="111" t="s">
        <v>14</v>
      </c>
      <c r="W10" s="88">
        <f>IF($V10=Scoring!$J$28,Scoring!$K$28,IF($V10=Scoring!$J$29,Scoring!$K$29,IF($V10=Scoring!$J$30,Scoring!$K$30,IF($V10=Scoring!$J$31,Scoring!$K$31,IF($V10=Scoring!$J$32,Scoring!$K$32,IF($V10=Scoring!$J$33,Scoring!$K$33,IF($V10=Scoring!$J$34,Scoring!$K$34,"")))))))</f>
        <v>50</v>
      </c>
      <c r="X10" s="88" t="s">
        <v>6</v>
      </c>
      <c r="Y10" s="88">
        <f>IF($X10=Scoring!$D$35,Scoring!$E$35,IF($X10=Scoring!$D$36,Scoring!$E$36,IF($X10=Scoring!$D$37,Scoring!$E$37,"")))</f>
        <v>20</v>
      </c>
      <c r="Z10" s="88" t="s">
        <v>6</v>
      </c>
      <c r="AA10" s="88">
        <f>IF($Z10=Scoring!$D$38,Scoring!$G$38,IF($Z10=Scoring!$D$39,Scoring!$G$39,""))</f>
        <v>10</v>
      </c>
      <c r="AB10" s="86">
        <f t="shared" si="9"/>
        <v>30</v>
      </c>
      <c r="AC10" s="88" t="s">
        <v>6</v>
      </c>
      <c r="AD10" s="88">
        <f>IF($AC10=Scoring!$D$40,Scoring!$E$40,IF($AC10=Scoring!$D$41,Scoring!$E$41,IF($AC10=Scoring!$D$42,Scoring!$E$42,"")))</f>
        <v>10</v>
      </c>
      <c r="AE10" s="88" t="s">
        <v>6</v>
      </c>
      <c r="AF10" s="88">
        <f>IF($AE10=Scoring!$D$46,Scoring!$E$46,IF($AE10=Scoring!$D$47,Scoring!$E$47,""))</f>
        <v>20</v>
      </c>
      <c r="AG10" s="88" t="s">
        <v>315</v>
      </c>
      <c r="AH10" s="88">
        <f>IF($AG10=Scoring!$F$48,Scoring!$G$48,IF($AG10=Scoring!$F$49,Scoring!$G$49,IF($AG10=Scoring!$F$50,Scoring!$G$50,IF($AG10=Scoring!$F$51,Scoring!$G$51,""))))</f>
        <v>50</v>
      </c>
      <c r="AI10" s="88" t="s">
        <v>6</v>
      </c>
      <c r="AJ10" s="88">
        <f>IF($AI10=Scoring!$D$57,Scoring!$E$57,IF($AI10=Scoring!$D$58,Scoring!$E$58,""))</f>
        <v>30</v>
      </c>
      <c r="AK10" s="123">
        <f t="shared" si="0"/>
        <v>385</v>
      </c>
      <c r="AL10" s="88" t="s">
        <v>6</v>
      </c>
      <c r="AM10" s="88">
        <f>IF($AL10=Scoring!$D$63,Scoring!$E$63,IF($AL10=Scoring!$D$64,Scoring!$E$64,""))</f>
        <v>20</v>
      </c>
      <c r="AN10" s="88" t="s">
        <v>6</v>
      </c>
      <c r="AO10" s="88">
        <f>IF($AN10=Scoring!$D$65,Scoring!$E$65,IF($AN10=Scoring!$D$66,Scoring!$E$66,IF($AN10=Scoring!$D$67,Scoring!$E$67,"")))</f>
        <v>10</v>
      </c>
      <c r="AP10" s="88" t="s">
        <v>24</v>
      </c>
      <c r="AQ10" s="88">
        <f>IF($AP10=Scoring!$D$68,Scoring!$E$68,IF($AP10=Scoring!$D$69,Scoring!$E$69,IF($AP10=Scoring!$D$70,Scoring!$E$70,IF($AP10=Scoring!$D$71,Scoring!$E$71,""))))</f>
        <v>10</v>
      </c>
      <c r="AR10" s="88" t="s">
        <v>6</v>
      </c>
      <c r="AS10" s="88">
        <f>IF($AR10=Scoring!$D$72,Scoring!$E$72,IF($AR10=Scoring!$D$73,Scoring!$E$73,IF($AR10=Scoring!$D$74,Scoring!$E$74,"")))</f>
        <v>30</v>
      </c>
      <c r="AT10" s="88" t="s">
        <v>25</v>
      </c>
      <c r="AU10" s="88">
        <f>IF($AT10=Scoring!$D$75,Scoring!$E$75,IF($AT10=Scoring!$D$76,Scoring!$E$76,IF($AT10=Scoring!$D$77,Scoring!$E$77,IF($AT10=Scoring!$D$78,Scoring!$E$78,""))))</f>
        <v>20</v>
      </c>
      <c r="AV10" s="88">
        <f t="shared" si="19"/>
        <v>50</v>
      </c>
      <c r="AW10" s="88" t="s">
        <v>53</v>
      </c>
      <c r="AX10" s="88" t="str">
        <f>IF($AW10=Scoring!$D$82,Scoring!$K$82,"")</f>
        <v>n/a</v>
      </c>
      <c r="AY10" s="123">
        <f t="shared" si="1"/>
        <v>100</v>
      </c>
      <c r="AZ10" s="111">
        <v>1</v>
      </c>
      <c r="BA10" s="88">
        <f>IF($AZ10=Scoring!$J$85,Scoring!$K$85,IF($AZ10=Scoring!$J$86,Scoring!$K$86,IF($AZ10=Scoring!$J$87,Scoring!$K$87,IF($AZ10=Scoring!$J$88,Scoring!$K$88,IF($AZ10=Scoring!$J$89,Scoring!$K$89,IF($AZ10=Scoring!$J$89,Scoring!$K$89,IF($AZ10=Scoring!$J$89,Scoring!$K$89,"")))))))</f>
        <v>30</v>
      </c>
      <c r="BB10" s="88" t="s">
        <v>407</v>
      </c>
      <c r="BC10" s="88">
        <f>IF($BB10=Scoring!$J$92,Scoring!$K$92,IF($BB10=Scoring!$J$93,Scoring!$K$93,IF($BB10=Scoring!$J$94,Scoring!$K$94,IF($BB10=Scoring!$J$95,Scoring!$K$95,IF($BB10=Scoring!$J$96,Scoring!$K$96,IF($BB10=Scoring!$J$97,Scoring!$K$97,IF($BB10=Scoring!$J$99,Scoring!$K$99,"")))))))</f>
        <v>15</v>
      </c>
      <c r="BD10" s="88" t="s">
        <v>6</v>
      </c>
      <c r="BE10" s="88">
        <f>IF($BD10=Scoring!$D$100,Scoring!$E$100,IF($BD10=Scoring!$D$101,Scoring!$E$101,IF($BD10=Scoring!$D$102,Scoring!$E$102,"")))</f>
        <v>15</v>
      </c>
      <c r="BF10" s="123">
        <f t="shared" si="2"/>
        <v>70</v>
      </c>
      <c r="BG10" s="156">
        <f t="shared" si="10"/>
        <v>555</v>
      </c>
      <c r="BH10" s="88" t="s">
        <v>105</v>
      </c>
      <c r="BI10" s="88">
        <f>IF($BH10=Scoring!$D$108,Scoring!$E$108,IF($BH10=Scoring!$D$109,Scoring!$E$109,IF($BH10=Scoring!$D$110,Scoring!$E$110,IF($BH10=Scoring!$D$111,Scoring!$E$111,IF($BH10=Scoring!$D$112,Scoring!$E$112,IF($BH10=Scoring!$D$113,Scoring!$E$113,IF($BH10=Scoring!$D$114,Scoring!$E$114,IF($BH10=Scoring!$D$115,Scoring!$E$115,IF($BH10=Scoring!$D$116,Scoring!$E$116,IF($BH10=Scoring!$D$117,Scoring!$E$117,""))))))))))</f>
        <v>0</v>
      </c>
      <c r="BJ10" s="88" t="s">
        <v>6</v>
      </c>
      <c r="BK10" s="88">
        <f>IF($BJ10=Scoring!$D$118,Scoring!$E$118,IF($BJ10=Scoring!$D$119,Scoring!$E$119,""))</f>
        <v>40</v>
      </c>
      <c r="BL10" s="88" t="s">
        <v>36</v>
      </c>
      <c r="BM10" s="88">
        <f>IF($BL10=Scoring!$D$120,Scoring!$E$120,IF($BL10=Scoring!$D$121,Scoring!$E$121,IF($BL10=Scoring!$D$122,Scoring!$E$122,IF($BL10=Scoring!$D$123,Scoring!$E$123,IF($BL10=Scoring!$D$124,Scoring!$E$124,"")))))</f>
        <v>25</v>
      </c>
      <c r="BN10" s="88" t="s">
        <v>38</v>
      </c>
      <c r="BO10" s="88">
        <f>IF($BN10=Scoring!$D$125,Scoring!$E$125,IF($BN10=Scoring!$D$126,Scoring!$E$126,IF($BN10=Scoring!$D$127,Scoring!$E$127,IF($BN10=Scoring!$D$128,Scoring!$E$128,IF($BN10=Scoring!$D$129,Scoring!$E$129,IF($BN10=Scoring!$D$130,Scoring!$E$130,IF($BN10=Scoring!$D$131,Scoring!$E$131,"")))))))</f>
        <v>0</v>
      </c>
      <c r="BP10" s="88" t="s">
        <v>31</v>
      </c>
      <c r="BQ10" s="88">
        <f>IF($BP10=Scoring!$J$133,Scoring!$K$133,IF($BP10=Scoring!$J$134,Scoring!$K$134,IF($BP10=Scoring!$J$135,Scoring!$K$135,IF($BP10=Scoring!$J$136,Scoring!$K$136,IF($BP10=Scoring!$J$137,Scoring!$K$137,IF($BP10=Scoring!$J$138,Scoring!$K$138,IF($BP10=Scoring!$J$139,Scoring!$K$139,IF($BP10=Scoring!$J$140,Scoring!$K$140,""))))))))</f>
        <v>0</v>
      </c>
      <c r="BR10" s="86">
        <f t="shared" si="11"/>
        <v>25</v>
      </c>
      <c r="BS10" s="183"/>
      <c r="BT10" s="183"/>
      <c r="BU10" s="183"/>
      <c r="BV10" s="183"/>
      <c r="BW10" s="183"/>
      <c r="BX10" s="110"/>
      <c r="BY10" s="110"/>
      <c r="BZ10" s="110"/>
      <c r="CA10" s="110"/>
      <c r="CB10" s="110"/>
      <c r="CC10" s="88" t="s">
        <v>6</v>
      </c>
      <c r="CD10" s="88">
        <f>IF($CC10=Scoring!$D$151,Scoring!$G$151,IF($CC10=Scoring!$D$152,Scoring!$G$152,""))</f>
        <v>20</v>
      </c>
      <c r="CE10" s="88" t="s">
        <v>6</v>
      </c>
      <c r="CF10" s="88">
        <f>IF($CE10=Scoring!$D$153,Scoring!$K$153,IF($CE10=Scoring!$D$154,Scoring!$K$154,""))</f>
        <v>20</v>
      </c>
      <c r="CG10" s="111" t="s">
        <v>6</v>
      </c>
      <c r="CH10" s="88">
        <f>IF($CG10=Scoring!$D$155,Scoring!$G$155,IF($CG10=Scoring!$D$156,Scoring!$G$156,""))</f>
        <v>10</v>
      </c>
      <c r="CI10" s="111" t="s">
        <v>6</v>
      </c>
      <c r="CJ10" s="111">
        <f>IF($CI10=Scoring!$D$164,Scoring!$G$164,IF($CI10=Scoring!$D$165,Scoring!$G$165,""))</f>
        <v>20</v>
      </c>
      <c r="CK10" s="156">
        <f t="shared" si="3"/>
        <v>170</v>
      </c>
      <c r="CL10" s="111" t="s">
        <v>6</v>
      </c>
      <c r="CM10" s="111">
        <f>IF($CL10=Scoring!$D$171,Scoring!$E$171,IF($CL10=Scoring!$D$172,Scoring!$E$172,""))</f>
        <v>30</v>
      </c>
      <c r="CN10" s="111" t="s">
        <v>66</v>
      </c>
      <c r="CO10" s="111">
        <f>IF($CN10=Scoring!$D$173,Scoring!$E$173,IF($CN10=Scoring!$D$174,Scoring!$E$174,IF($CN10=Scoring!$D$175,Scoring!$E$175,IF($CN10=Scoring!$D$176,Scoring!$E$176,""))))</f>
        <v>0</v>
      </c>
      <c r="CP10" s="111" t="s">
        <v>66</v>
      </c>
      <c r="CQ10" s="111">
        <f>IF($CP10=Scoring!$D$177,Scoring!$E$177,IF($CP10=Scoring!$D$178,Scoring!$E$178,IF($CP10=Scoring!$D$179,Scoring!$E$179,IF($CP10=Scoring!$D$180,Scoring!$E$180,""))))</f>
        <v>0</v>
      </c>
      <c r="CR10" s="123">
        <f t="shared" si="12"/>
        <v>30</v>
      </c>
      <c r="CS10" s="111" t="s">
        <v>66</v>
      </c>
      <c r="CT10" s="111">
        <f>IF($CS10=Scoring!$D$183,Scoring!$E$183,IF($CS10=Scoring!$D$184,Scoring!$E$184,IF($CS10=Scoring!$D$185,Scoring!$E$185,IF($CS10=Scoring!$D$186,Scoring!$E$186,""))))</f>
        <v>0</v>
      </c>
      <c r="CU10" s="111" t="s">
        <v>66</v>
      </c>
      <c r="CV10" s="111">
        <f>IF($CU10=Scoring!$D$183,Scoring!$E$183,IF($CU10=Scoring!$D$184,Scoring!$E$184,IF($CU10=Scoring!$D$185,Scoring!$E$185,IF($CU10=Scoring!$D$186,Scoring!$E$186,""))))</f>
        <v>0</v>
      </c>
      <c r="CW10" s="123">
        <f t="shared" si="13"/>
        <v>0</v>
      </c>
      <c r="CX10" s="111" t="s">
        <v>7</v>
      </c>
      <c r="CY10" s="111">
        <f>IF($CX10=Scoring!$D$193,Scoring!$E$193,IF($CX10=Scoring!$D$194,Scoring!$E$194,IF($CX10=Scoring!$D$195,Scoring!$E$195,"")))</f>
        <v>0</v>
      </c>
      <c r="CZ10" s="111" t="s">
        <v>6</v>
      </c>
      <c r="DA10" s="111">
        <f>IF($CZ10=Scoring!$D$196,Scoring!$E$196,IF($CZ10=Scoring!$D$197,Scoring!$E$197,IF($CZ10=Scoring!$D$198,Scoring!$E$198,"")))</f>
        <v>30</v>
      </c>
      <c r="DB10" s="111" t="s">
        <v>7</v>
      </c>
      <c r="DC10" s="111">
        <f>IF($DB10=Scoring!$D$199,Scoring!$E$199,IF($DB10=Scoring!$D$200,Scoring!$E$200,IF($DB10=Scoring!$D$201,Scoring!$E$201,"")))</f>
        <v>0</v>
      </c>
      <c r="DD10" s="88" t="s">
        <v>77</v>
      </c>
      <c r="DE10" s="88">
        <f>IF($DD10=Scoring!$D$202,Scoring!$E$202,IF($DD10=Scoring!$D$203,Scoring!$E$203,IF($DD10=Scoring!$D$204,Scoring!$E$204,IF($DD10=Scoring!$D$205,Scoring!$E$205,""))))</f>
        <v>30</v>
      </c>
      <c r="DF10" s="123">
        <f t="shared" si="14"/>
        <v>60</v>
      </c>
      <c r="DG10" s="124">
        <f t="shared" si="15"/>
        <v>90</v>
      </c>
      <c r="DH10" s="125">
        <f t="shared" si="16"/>
        <v>815</v>
      </c>
      <c r="DI10" s="88" t="s">
        <v>6</v>
      </c>
      <c r="DJ10" s="88">
        <f>IF($DI10=Scoring!$D$219,Scoring!$E$219,IF($DI10=Scoring!$D$220,Scoring!$E$220,""))</f>
        <v>20</v>
      </c>
      <c r="DK10" s="88" t="s">
        <v>7</v>
      </c>
      <c r="DL10" s="88">
        <f>IF($DK10=Scoring!$D$221,Scoring!$E$221,IF($DK10=Scoring!$D$222,Scoring!$E$222,""))</f>
        <v>0</v>
      </c>
      <c r="DM10" s="88" t="s">
        <v>6</v>
      </c>
      <c r="DN10" s="88">
        <f>IF($DM10=Scoring!$D$223,Scoring!$E$223,IF($DM10=Scoring!$D$224,Scoring!$E$224,""))</f>
        <v>10</v>
      </c>
      <c r="DO10" s="88" t="s">
        <v>6</v>
      </c>
      <c r="DP10" s="88">
        <f>IF($DO10=Scoring!$D$225,Scoring!$E$225,IF($DO10=Scoring!$D$226,Scoring!$E$226,""))</f>
        <v>10</v>
      </c>
      <c r="DQ10" s="123">
        <f t="shared" si="17"/>
        <v>50</v>
      </c>
      <c r="DR10" s="111" t="s">
        <v>6</v>
      </c>
      <c r="DS10" s="111">
        <f>IF($DR10=Scoring!$D$237,Scoring!$E$237,IF($DR10=Scoring!$D$238,Scoring!$E$238,""))</f>
        <v>20</v>
      </c>
      <c r="DT10" s="88" t="s">
        <v>506</v>
      </c>
      <c r="DU10" s="88">
        <f>IF($DT10=Scoring!$D$240,Scoring!$E$240,IF($DT10=Scoring!$D$241,Scoring!$E$241,IF($DT10=Scoring!$D$242,Scoring!$E$242,IF($DT10=Scoring!$D$243,Scoring!$E$243,IF($DT10=Scoring!$D$244,Scoring!$E$244,IF($DT10=Scoring!$D$245,Scoring!$E$245,IF($DT10=Scoring!$D$246,Scoring!$E$246,"")))))))</f>
        <v>60</v>
      </c>
      <c r="DV10" s="88" t="s">
        <v>7</v>
      </c>
      <c r="DW10" s="88">
        <f>IF($DV10=Scoring!$D$247,Scoring!$E$247,IF($DV10=Scoring!$D$248,Scoring!$E$248,""))</f>
        <v>0</v>
      </c>
      <c r="DX10" s="88" t="s">
        <v>6</v>
      </c>
      <c r="DY10" s="88">
        <f>IF($DX10=Scoring!$D$249,Scoring!$E$249,IF($DX10=Scoring!$D$250,Scoring!$E$250,""))</f>
        <v>20</v>
      </c>
      <c r="DZ10" s="88" t="s">
        <v>6</v>
      </c>
      <c r="EA10" s="88">
        <f>IF($DZ10=Scoring!$D$251,Scoring!$E$251,IF($DZ10=Scoring!$D$252,Scoring!$E$252,""))</f>
        <v>10</v>
      </c>
      <c r="EB10" s="88" t="s">
        <v>6</v>
      </c>
      <c r="EC10" s="88">
        <f>IF($EB10=Scoring!$D$253,Scoring!$E$253,IF($EB10=Scoring!$D$254,Scoring!$E$254,""))</f>
        <v>10</v>
      </c>
      <c r="ED10" s="123">
        <f t="shared" si="4"/>
        <v>120</v>
      </c>
      <c r="EE10" s="88" t="s">
        <v>7</v>
      </c>
      <c r="EF10" s="88">
        <f>IF($EE10=Scoring!$D$257,Scoring!$E$257,IF($EE10=Scoring!$D$258,Scoring!$E$258,""))</f>
        <v>0</v>
      </c>
      <c r="EG10" s="88" t="s">
        <v>6</v>
      </c>
      <c r="EH10" s="88">
        <f>IF($EG10=Scoring!$D$259,Scoring!$E$259,IF($EG10=Scoring!$D$260,Scoring!$E$260,""))</f>
        <v>15</v>
      </c>
      <c r="EI10" s="88" t="s">
        <v>6</v>
      </c>
      <c r="EJ10" s="88">
        <f>IF($EI10=Scoring!$D$261,Scoring!$E$261,IF($EI10=Scoring!$D$262,Scoring!$E$262,""))</f>
        <v>15</v>
      </c>
      <c r="EK10" s="123">
        <f t="shared" si="20"/>
        <v>30</v>
      </c>
      <c r="EL10" s="126">
        <f t="shared" si="5"/>
        <v>200</v>
      </c>
      <c r="EM10" s="182">
        <f t="shared" si="6"/>
        <v>1015</v>
      </c>
      <c r="EN10" s="88" t="s">
        <v>406</v>
      </c>
      <c r="EO10" s="88">
        <f>IF($EN10=Scoring!$D$22,Scoring!$K$22,IF($EN10=Scoring!$D$23,Scoring!$K$23,IF($EN10=Scoring!$D$24,Scoring!$K$24,IF($EN10=Scoring!$D$25,Scoring!$K$25,IF($EN10=Scoring!$D$26,Scoring!$K$26,IF($EN10=Scoring!$D$27,Scoring!$K$27,""))))))</f>
        <v>50</v>
      </c>
      <c r="EP10" s="88" t="s">
        <v>6</v>
      </c>
      <c r="EQ10" s="88">
        <f>IF($EP10=Scoring!$D$43,Scoring!$K$43,IF($EP10=Scoring!$D$44,Scoring!$K$44,IF($EP10=Scoring!$D$45,Scoring!$K$45,"")))</f>
        <v>10</v>
      </c>
      <c r="ER10" s="88" t="s">
        <v>671</v>
      </c>
      <c r="ES10" s="88">
        <f>IF($ER10=Scoring!$D$52,Scoring!$K$52,IF($ER10=Scoring!$D$53,Scoring!$K$53,IF($ER10=Scoring!$D$54,Scoring!$K$54,IF($ER10=Scoring!$D$55,Scoring!$K$55,IF($ER10=Scoring!$D$56,Scoring!$K$56,"")))))</f>
        <v>5</v>
      </c>
      <c r="ET10" s="88" t="s">
        <v>6</v>
      </c>
      <c r="EU10" s="88">
        <f>IF($ET10=Scoring!$D$80,Scoring!$K$80,IF($ET10=Scoring!$D$81,Scoring!$K$81,""))</f>
        <v>10</v>
      </c>
      <c r="EV10" s="88" t="s">
        <v>6</v>
      </c>
      <c r="EW10" s="88">
        <f>IF($EV10=Scoring!$D$103,Scoring!$K$103,IF($EV10=Scoring!$D$104,Scoring!$K$104,IF($EV10=Scoring!$D$105,Scoring!$K$105,"")))</f>
        <v>10</v>
      </c>
      <c r="EX10" s="88" t="s">
        <v>6</v>
      </c>
      <c r="EY10" s="88">
        <f>IF($EX10=Scoring!$D$157,Scoring!$K$157,IF($EX10=Scoring!$D$158,Scoring!$K$158,""))</f>
        <v>15</v>
      </c>
      <c r="EZ10" s="88" t="s">
        <v>439</v>
      </c>
      <c r="FA10" s="88">
        <f>IF($EZ10=Scoring!$J$160,Scoring!$K$160,IF($EZ10=Scoring!$J$161,Scoring!$K$161,IF($EZ10=Scoring!$J$162,Scoring!$K$162,IF($EZ10=Scoring!$J$163,Scoring!$K$163,""))))</f>
        <v>10</v>
      </c>
      <c r="FB10" s="111" t="s">
        <v>6</v>
      </c>
      <c r="FC10" s="111">
        <f>IF($FB10=Scoring!$D$166,Scoring!$K$166,IF($FB10=Scoring!$D$167,Scoring!$K$167,""))</f>
        <v>10</v>
      </c>
      <c r="FD10" s="88" t="s">
        <v>7</v>
      </c>
      <c r="FE10" s="88">
        <f>IF($FD10=Scoring!$D$227,Scoring!$K$227,IF($FD10=Scoring!$D$228,Scoring!$K$228,""))</f>
        <v>0</v>
      </c>
      <c r="FF10" s="88" t="s">
        <v>7</v>
      </c>
      <c r="FG10" s="88">
        <f>IF($FF10=Scoring!$D$229,Scoring!$K$229,IF($FF10=Scoring!$D$230,Scoring!$K$230,""))</f>
        <v>0</v>
      </c>
      <c r="FH10" s="88" t="s">
        <v>6</v>
      </c>
      <c r="FI10" s="88">
        <f>IF($FH10=Scoring!$D$231,Scoring!$K$231,IF($FH10=Scoring!$D$232,Scoring!$K$232,""))</f>
        <v>5</v>
      </c>
      <c r="FJ10" s="88" t="s">
        <v>6</v>
      </c>
      <c r="FK10" s="88">
        <f>IF($FJ10=Scoring!$D$233,Scoring!$K$233,IF($FJ10=Scoring!$D$234,Scoring!$K$234,""))</f>
        <v>5</v>
      </c>
      <c r="FL10" s="126">
        <f t="shared" si="18"/>
        <v>130</v>
      </c>
      <c r="FM10" s="88" t="s">
        <v>454</v>
      </c>
      <c r="FN10" s="88"/>
      <c r="FO10" s="88" t="s">
        <v>534</v>
      </c>
      <c r="FP10" s="88"/>
      <c r="FQ10" s="88" t="s">
        <v>534</v>
      </c>
      <c r="FR10" s="88">
        <v>10</v>
      </c>
      <c r="FS10" s="88" t="s">
        <v>1</v>
      </c>
      <c r="FT10" s="88"/>
      <c r="FU10" s="88" t="s">
        <v>1</v>
      </c>
      <c r="FV10" s="88"/>
    </row>
    <row r="11" spans="1:178" s="1" customFormat="1">
      <c r="A11" s="85" t="s">
        <v>135</v>
      </c>
      <c r="B11" s="252" t="s">
        <v>337</v>
      </c>
      <c r="C11" s="252" t="s">
        <v>528</v>
      </c>
      <c r="D11" s="252" t="s">
        <v>529</v>
      </c>
      <c r="E11" s="252" t="s">
        <v>530</v>
      </c>
      <c r="F11" s="88" t="s">
        <v>6</v>
      </c>
      <c r="G11" s="88">
        <f>IF($F11=Scoring!$D$5,Scoring!$E$5,IF($F11=Scoring!$D$6,Scoring!$E$6,""))</f>
        <v>20</v>
      </c>
      <c r="H11" s="88" t="s">
        <v>6</v>
      </c>
      <c r="I11" s="88">
        <f>IF($H11=Scoring!$D$7,Scoring!$E$7,IF($H11=Scoring!$D$8,Scoring!$E$8,""))</f>
        <v>20</v>
      </c>
      <c r="J11" s="111" t="s">
        <v>624</v>
      </c>
      <c r="K11" s="88">
        <f>IF($J11=Scoring!$J$9,Scoring!$K$9,IF($J11=Scoring!$J$10,Scoring!$K$10,IF($J11=Scoring!$J$11,Scoring!$K$11,"")))</f>
        <v>5</v>
      </c>
      <c r="L11" s="88" t="s">
        <v>6</v>
      </c>
      <c r="M11" s="88">
        <f>IF($L11=Scoring!$D$12,Scoring!$G$12,IF($L11=Scoring!$D$13,Scoring!$G$13,""))</f>
        <v>10</v>
      </c>
      <c r="N11" s="86">
        <f t="shared" si="7"/>
        <v>35</v>
      </c>
      <c r="O11" s="88" t="s">
        <v>6</v>
      </c>
      <c r="P11" s="88">
        <f>IF($O11=Scoring!$D$14,Scoring!$E$14,IF($O11=Scoring!$D$15,Scoring!$E$15,""))</f>
        <v>30</v>
      </c>
      <c r="Q11" s="88" t="s">
        <v>6</v>
      </c>
      <c r="R11" s="88">
        <f>IF($Q11=Scoring!$D$16,Scoring!$E$16,IF($Q11=Scoring!$D$17,Scoring!$E$17,IF($Q11=Scoring!$D$18,Scoring!$E$18,"")))</f>
        <v>20</v>
      </c>
      <c r="S11" s="86">
        <f t="shared" si="8"/>
        <v>50</v>
      </c>
      <c r="T11" s="111" t="s">
        <v>13</v>
      </c>
      <c r="U11" s="88" t="str">
        <f>IF($T11=Scoring!$J$19,Scoring!$K$19,IF($T11=Scoring!$J$20,Scoring!$K$20,IF($T11=Scoring!$J$21,Scoring!$K$21,"")))</f>
        <v/>
      </c>
      <c r="V11" s="111" t="s">
        <v>18</v>
      </c>
      <c r="W11" s="88">
        <f>IF($V11=Scoring!$J$28,Scoring!$K$28,IF($V11=Scoring!$J$29,Scoring!$K$29,IF($V11=Scoring!$J$30,Scoring!$K$30,IF($V11=Scoring!$J$31,Scoring!$K$31,IF($V11=Scoring!$J$32,Scoring!$K$32,IF($V11=Scoring!$J$33,Scoring!$K$33,IF($V11=Scoring!$J$34,Scoring!$K$34,"")))))))</f>
        <v>0</v>
      </c>
      <c r="X11" s="88" t="s">
        <v>7</v>
      </c>
      <c r="Y11" s="88">
        <f>IF($X11=Scoring!$D$35,Scoring!$E$35,IF($X11=Scoring!$D$36,Scoring!$E$36,IF($X11=Scoring!$D$37,Scoring!$E$37,"")))</f>
        <v>0</v>
      </c>
      <c r="Z11" s="88" t="s">
        <v>6</v>
      </c>
      <c r="AA11" s="88">
        <f>IF($Z11=Scoring!$D$38,Scoring!$G$38,IF($Z11=Scoring!$D$39,Scoring!$G$39,""))</f>
        <v>10</v>
      </c>
      <c r="AB11" s="86">
        <f t="shared" si="9"/>
        <v>10</v>
      </c>
      <c r="AC11" s="88" t="s">
        <v>6</v>
      </c>
      <c r="AD11" s="88">
        <f>IF($AC11=Scoring!$D$40,Scoring!$E$40,IF($AC11=Scoring!$D$41,Scoring!$E$41,IF($AC11=Scoring!$D$42,Scoring!$E$42,"")))</f>
        <v>10</v>
      </c>
      <c r="AE11" s="88" t="s">
        <v>6</v>
      </c>
      <c r="AF11" s="88">
        <f>IF($AE11=Scoring!$D$46,Scoring!$E$46,IF($AE11=Scoring!$D$47,Scoring!$E$47,""))</f>
        <v>20</v>
      </c>
      <c r="AG11" s="88" t="s">
        <v>317</v>
      </c>
      <c r="AH11" s="88">
        <f>IF($AG11=Scoring!$H$48,Scoring!$I$48,IF($AG11=Scoring!$H$49,Scoring!$I$49,IF($AG11=Scoring!$H$50,Scoring!$I$50,IF($AG11=Scoring!$H$51,Scoring!$I$51,""))))</f>
        <v>50</v>
      </c>
      <c r="AI11" s="88" t="s">
        <v>6</v>
      </c>
      <c r="AJ11" s="88">
        <f>IF($AI11=Scoring!$D$57,Scoring!$E$57,IF($AI11=Scoring!$D$58,Scoring!$E$58,""))</f>
        <v>30</v>
      </c>
      <c r="AK11" s="123">
        <f t="shared" si="0"/>
        <v>245</v>
      </c>
      <c r="AL11" s="88" t="s">
        <v>6</v>
      </c>
      <c r="AM11" s="88">
        <f>IF($AL11=Scoring!$D$63,Scoring!$E$63,IF($AL11=Scoring!$D$64,Scoring!$E$64,""))</f>
        <v>20</v>
      </c>
      <c r="AN11" s="88" t="s">
        <v>6</v>
      </c>
      <c r="AO11" s="88">
        <f>IF($AN11=Scoring!$D$65,Scoring!$E$65,IF($AN11=Scoring!$D$66,Scoring!$E$66,IF($AN11=Scoring!$D$67,Scoring!$E$67,"")))</f>
        <v>10</v>
      </c>
      <c r="AP11" s="88" t="s">
        <v>25</v>
      </c>
      <c r="AQ11" s="88">
        <f>IF($AP11=Scoring!$D$68,Scoring!$E$68,IF($AP11=Scoring!$D$69,Scoring!$E$69,IF($AP11=Scoring!$D$70,Scoring!$E$70,IF($AP11=Scoring!$D$71,Scoring!$E$71,""))))</f>
        <v>40</v>
      </c>
      <c r="AR11" s="88" t="s">
        <v>6</v>
      </c>
      <c r="AS11" s="88">
        <f>IF($AR11=Scoring!$D$72,Scoring!$E$72,IF($AR11=Scoring!$D$73,Scoring!$E$73,IF($AR11=Scoring!$D$74,Scoring!$E$74,"")))</f>
        <v>30</v>
      </c>
      <c r="AT11" s="88" t="s">
        <v>24</v>
      </c>
      <c r="AU11" s="88">
        <f>IF($AT11=Scoring!$D$75,Scoring!$E$75,IF($AT11=Scoring!$D$76,Scoring!$E$76,IF($AT11=Scoring!$D$77,Scoring!$E$77,IF($AT11=Scoring!$D$78,Scoring!$E$78,""))))</f>
        <v>10</v>
      </c>
      <c r="AV11" s="88">
        <f t="shared" si="19"/>
        <v>40</v>
      </c>
      <c r="AW11" s="88" t="s">
        <v>53</v>
      </c>
      <c r="AX11" s="88" t="str">
        <f>IF($AW11=Scoring!$D$82,Scoring!$K$82,"")</f>
        <v>n/a</v>
      </c>
      <c r="AY11" s="123">
        <f>SUM(AX11,AV11,AQ11,AO11,AM11,EU11)</f>
        <v>120</v>
      </c>
      <c r="AZ11" s="111">
        <v>1</v>
      </c>
      <c r="BA11" s="88">
        <f>IF($AZ11=Scoring!$J$85,Scoring!$K$85,IF($AZ11=Scoring!$J$86,Scoring!$K$86,IF($AZ11=Scoring!$J$87,Scoring!$K$87,IF($AZ11=Scoring!$J$88,Scoring!$K$88,IF($AZ11=Scoring!$J$89,Scoring!$K$89,IF($AZ11=Scoring!$J$89,Scoring!$K$89,IF($AZ11=Scoring!$J$89,Scoring!$K$89,"")))))))</f>
        <v>30</v>
      </c>
      <c r="BB11" s="88" t="s">
        <v>406</v>
      </c>
      <c r="BC11" s="88">
        <f>IF($BB11=Scoring!$J$92,Scoring!$K$92,IF($BB11=Scoring!$J$93,Scoring!$K$93,IF($BB11=Scoring!$J$94,Scoring!$K$94,IF($BB11=Scoring!$J$95,Scoring!$K$95,IF($BB11=Scoring!$J$96,Scoring!$K$96,IF($BB11=Scoring!$J$97,Scoring!$K$97,IF($BB11=Scoring!$J$99,Scoring!$K$99,"")))))))</f>
        <v>20</v>
      </c>
      <c r="BD11" s="88" t="s">
        <v>6</v>
      </c>
      <c r="BE11" s="88">
        <f>IF($BD11=Scoring!$D$100,Scoring!$E$100,IF($BD11=Scoring!$D$101,Scoring!$E$101,IF($BD11=Scoring!$D$102,Scoring!$E$102,"")))</f>
        <v>15</v>
      </c>
      <c r="BF11" s="123">
        <f t="shared" si="2"/>
        <v>75</v>
      </c>
      <c r="BG11" s="156">
        <f t="shared" si="10"/>
        <v>440</v>
      </c>
      <c r="BH11" s="88" t="s">
        <v>31</v>
      </c>
      <c r="BI11" s="88">
        <f>IF($BH11=Scoring!$D$108,Scoring!$E$108,IF($BH11=Scoring!$D$109,Scoring!$E$109,IF($BH11=Scoring!$D$110,Scoring!$E$110,IF($BH11=Scoring!$D$111,Scoring!$E$111,IF($BH11=Scoring!$D$112,Scoring!$E$112,IF($BH11=Scoring!$D$113,Scoring!$E$113,IF($BH11=Scoring!$D$114,Scoring!$E$114,IF($BH11=Scoring!$D$115,Scoring!$E$115,IF($BH11=Scoring!$D$116,Scoring!$E$116,IF($BH11=Scoring!$D$117,Scoring!$E$117,""))))))))))</f>
        <v>0</v>
      </c>
      <c r="BJ11" s="88" t="s">
        <v>6</v>
      </c>
      <c r="BK11" s="88">
        <f>IF($BJ11=Scoring!$D$118,Scoring!$E$118,IF($BJ11=Scoring!$D$119,Scoring!$E$119,""))</f>
        <v>40</v>
      </c>
      <c r="BL11" s="88" t="s">
        <v>31</v>
      </c>
      <c r="BM11" s="88">
        <f>IF($BL11=Scoring!$D$120,Scoring!$E$120,IF($BL11=Scoring!$D$121,Scoring!$E$121,IF($BL11=Scoring!$D$122,Scoring!$E$122,IF($BL11=Scoring!$D$123,Scoring!$E$123,IF($BL11=Scoring!$D$124,Scoring!$E$124,"")))))</f>
        <v>0</v>
      </c>
      <c r="BN11" s="88" t="s">
        <v>31</v>
      </c>
      <c r="BO11" s="88">
        <f>IF($BN11=Scoring!$D$125,Scoring!$E$125,IF($BN11=Scoring!$D$126,Scoring!$E$126,IF($BN11=Scoring!$D$127,Scoring!$E$127,IF($BN11=Scoring!$D$128,Scoring!$E$128,IF($BN11=Scoring!$D$129,Scoring!$E$129,IF($BN11=Scoring!$D$130,Scoring!$E$130,IF($BN11=Scoring!$D$131,Scoring!$E$131,"")))))))</f>
        <v>0</v>
      </c>
      <c r="BP11" s="88" t="s">
        <v>31</v>
      </c>
      <c r="BQ11" s="88">
        <f>IF($BP11=Scoring!$J$133,Scoring!$K$133,IF($BP11=Scoring!$J$134,Scoring!$K$134,IF($BP11=Scoring!$J$135,Scoring!$K$135,IF($BP11=Scoring!$J$136,Scoring!$K$136,IF($BP11=Scoring!$J$137,Scoring!$K$137,IF($BP11=Scoring!$J$138,Scoring!$K$138,IF($BP11=Scoring!$J$139,Scoring!$K$139,IF($BP11=Scoring!$J$140,Scoring!$K$140,""))))))))</f>
        <v>0</v>
      </c>
      <c r="BR11" s="86">
        <f t="shared" si="11"/>
        <v>0</v>
      </c>
      <c r="BS11" s="183"/>
      <c r="BT11" s="183"/>
      <c r="BU11" s="183"/>
      <c r="BV11" s="183"/>
      <c r="BW11" s="183"/>
      <c r="BX11" s="110"/>
      <c r="BY11" s="110"/>
      <c r="BZ11" s="110"/>
      <c r="CA11" s="110"/>
      <c r="CB11" s="110"/>
      <c r="CC11" s="88" t="s">
        <v>6</v>
      </c>
      <c r="CD11" s="88">
        <f>IF($CC11=Scoring!$D$151,Scoring!$G$151,IF($CC11=Scoring!$D$152,Scoring!$G$152,""))</f>
        <v>20</v>
      </c>
      <c r="CE11" s="88" t="s">
        <v>6</v>
      </c>
      <c r="CF11" s="88">
        <f>IF($CE11=Scoring!$D$153,Scoring!$K$153,IF($CE11=Scoring!$D$154,Scoring!$K$154,""))</f>
        <v>20</v>
      </c>
      <c r="CG11" s="88" t="s">
        <v>6</v>
      </c>
      <c r="CH11" s="88">
        <f>IF($CG11=Scoring!$D$155,Scoring!$G$155,IF($CG11=Scoring!$D$156,Scoring!$G$156,""))</f>
        <v>10</v>
      </c>
      <c r="CI11" s="88" t="s">
        <v>6</v>
      </c>
      <c r="CJ11" s="88">
        <f>IF($CI11=Scoring!$D$164,Scoring!$G$164,IF($CI11=Scoring!$D$165,Scoring!$G$165,""))</f>
        <v>20</v>
      </c>
      <c r="CK11" s="156">
        <f t="shared" si="3"/>
        <v>135</v>
      </c>
      <c r="CL11" s="88" t="s">
        <v>7</v>
      </c>
      <c r="CM11" s="88">
        <f>IF($CL11=Scoring!$D$171,Scoring!$E$171,IF($CL11=Scoring!$D$172,Scoring!$E$172,""))</f>
        <v>0</v>
      </c>
      <c r="CN11" s="88" t="s">
        <v>67</v>
      </c>
      <c r="CO11" s="88">
        <f>IF($CN11=Scoring!$D$173,Scoring!$E$173,IF($CN11=Scoring!$D$174,Scoring!$E$174,IF($CN11=Scoring!$D$175,Scoring!$E$175,IF($CN11=Scoring!$D$176,Scoring!$E$176,""))))</f>
        <v>20</v>
      </c>
      <c r="CP11" s="88" t="s">
        <v>66</v>
      </c>
      <c r="CQ11" s="88">
        <f>IF($CP11=Scoring!$D$177,Scoring!$E$177,IF($CP11=Scoring!$D$178,Scoring!$E$178,IF($CP11=Scoring!$D$179,Scoring!$E$179,IF($CP11=Scoring!$D$180,Scoring!$E$180,""))))</f>
        <v>0</v>
      </c>
      <c r="CR11" s="123">
        <f t="shared" si="12"/>
        <v>20</v>
      </c>
      <c r="CS11" s="88" t="s">
        <v>67</v>
      </c>
      <c r="CT11" s="88">
        <f>IF($CS11=Scoring!$D$183,Scoring!$E$183,IF($CS11=Scoring!$D$184,Scoring!$E$184,IF($CS11=Scoring!$D$185,Scoring!$E$185,IF($CS11=Scoring!$D$186,Scoring!$E$186,""))))</f>
        <v>15</v>
      </c>
      <c r="CU11" s="88" t="s">
        <v>31</v>
      </c>
      <c r="CV11" s="88">
        <f>IF($CU11=Scoring!$D$183,Scoring!$E$183,IF($CU11=Scoring!$D$184,Scoring!$E$184,IF($CU11=Scoring!$D$185,Scoring!$E$185,IF($CU11=Scoring!$D$186,Scoring!$E$186,""))))</f>
        <v>0</v>
      </c>
      <c r="CW11" s="123">
        <f t="shared" si="13"/>
        <v>15</v>
      </c>
      <c r="CX11" s="88" t="s">
        <v>6</v>
      </c>
      <c r="CY11" s="88">
        <f>IF($CX11=Scoring!$D$193,Scoring!$E$193,IF($CX11=Scoring!$D$194,Scoring!$E$194,IF($CX11=Scoring!$D$195,Scoring!$E$195,"")))</f>
        <v>40</v>
      </c>
      <c r="CZ11" s="88" t="s">
        <v>6</v>
      </c>
      <c r="DA11" s="88">
        <f>IF($CZ11=Scoring!$D$196,Scoring!$E$196,IF($CZ11=Scoring!$D$197,Scoring!$E$197,IF($CZ11=Scoring!$D$198,Scoring!$E$198,"")))</f>
        <v>30</v>
      </c>
      <c r="DB11" s="88" t="s">
        <v>31</v>
      </c>
      <c r="DC11" s="88">
        <f>IF($DB11=Scoring!$D$199,Scoring!$E$199,IF($DB11=Scoring!$D$200,Scoring!$E$200,IF($DB11=Scoring!$D$201,Scoring!$E$201,"")))</f>
        <v>0</v>
      </c>
      <c r="DD11" s="88" t="s">
        <v>77</v>
      </c>
      <c r="DE11" s="88">
        <f>IF($DD11=Scoring!$D$202,Scoring!$E$202,IF($DD11=Scoring!$D$203,Scoring!$E$203,IF($DD11=Scoring!$D$204,Scoring!$E$204,IF($DD11=Scoring!$D$205,Scoring!$E$205,""))))</f>
        <v>30</v>
      </c>
      <c r="DF11" s="123">
        <f t="shared" si="14"/>
        <v>100</v>
      </c>
      <c r="DG11" s="124">
        <f t="shared" si="15"/>
        <v>135</v>
      </c>
      <c r="DH11" s="125">
        <f t="shared" si="16"/>
        <v>710</v>
      </c>
      <c r="DI11" s="88" t="s">
        <v>7</v>
      </c>
      <c r="DJ11" s="88">
        <f>IF($DI11=Scoring!$D$219,Scoring!$E$219,IF($DI11=Scoring!$D$220,Scoring!$E$220,""))</f>
        <v>0</v>
      </c>
      <c r="DK11" s="88" t="s">
        <v>7</v>
      </c>
      <c r="DL11" s="88">
        <f>IF($DK11=Scoring!$D$221,Scoring!$E$221,IF($DK11=Scoring!$D$222,Scoring!$E$222,""))</f>
        <v>0</v>
      </c>
      <c r="DM11" s="88" t="s">
        <v>7</v>
      </c>
      <c r="DN11" s="88">
        <f>IF($DM11=Scoring!$D$223,Scoring!$E$223,IF($DM11=Scoring!$D$224,Scoring!$E$224,""))</f>
        <v>0</v>
      </c>
      <c r="DO11" s="88" t="s">
        <v>6</v>
      </c>
      <c r="DP11" s="88">
        <f>IF($DO11=Scoring!$D$225,Scoring!$E$225,IF($DO11=Scoring!$D$226,Scoring!$E$226,""))</f>
        <v>10</v>
      </c>
      <c r="DQ11" s="123">
        <f t="shared" si="17"/>
        <v>20</v>
      </c>
      <c r="DR11" s="88" t="s">
        <v>7</v>
      </c>
      <c r="DS11" s="88">
        <f>IF($DR11=Scoring!$D$237,Scoring!$E$237,IF($DR11=Scoring!$D$238,Scoring!$E$238,""))</f>
        <v>0</v>
      </c>
      <c r="DT11" s="88" t="s">
        <v>506</v>
      </c>
      <c r="DU11" s="88">
        <f>IF($DT11=Scoring!$D$240,Scoring!$E$240,IF($DT11=Scoring!$D$241,Scoring!$E$241,IF($DT11=Scoring!$D$242,Scoring!$E$242,IF($DT11=Scoring!$D$243,Scoring!$E$243,IF($DT11=Scoring!$D$244,Scoring!$E$244,IF($DT11=Scoring!$D$245,Scoring!$E$245,IF($DT11=Scoring!$D$246,Scoring!$E$246,"")))))))</f>
        <v>60</v>
      </c>
      <c r="DV11" s="88" t="s">
        <v>6</v>
      </c>
      <c r="DW11" s="88">
        <f>IF($DV11=Scoring!$D$247,Scoring!$E$247,IF($DV11=Scoring!$D$248,Scoring!$E$248,""))</f>
        <v>20</v>
      </c>
      <c r="DX11" s="88" t="s">
        <v>7</v>
      </c>
      <c r="DY11" s="88">
        <f>IF($DX11=Scoring!$D$249,Scoring!$E$249,IF($DX11=Scoring!$D$250,Scoring!$E$250,""))</f>
        <v>0</v>
      </c>
      <c r="DZ11" s="88" t="s">
        <v>6</v>
      </c>
      <c r="EA11" s="88">
        <f>IF($DZ11=Scoring!$D$251,Scoring!$E$251,IF($DZ11=Scoring!$D$252,Scoring!$E$252,""))</f>
        <v>10</v>
      </c>
      <c r="EB11" s="88" t="s">
        <v>7</v>
      </c>
      <c r="EC11" s="88">
        <f>IF($EB11=Scoring!$D$253,Scoring!$E$253,IF($EB11=Scoring!$D$254,Scoring!$E$254,""))</f>
        <v>0</v>
      </c>
      <c r="ED11" s="123">
        <f t="shared" si="4"/>
        <v>90</v>
      </c>
      <c r="EE11" s="88" t="s">
        <v>6</v>
      </c>
      <c r="EF11" s="88">
        <f>IF($EE11=Scoring!$D$257,Scoring!$E$257,IF($EE11=Scoring!$D$258,Scoring!$E$258,""))</f>
        <v>20</v>
      </c>
      <c r="EG11" s="88" t="s">
        <v>6</v>
      </c>
      <c r="EH11" s="88">
        <f>IF($EG11=Scoring!$D$259,Scoring!$E$259,IF($EG11=Scoring!$D$260,Scoring!$E$260,""))</f>
        <v>15</v>
      </c>
      <c r="EI11" s="88" t="s">
        <v>6</v>
      </c>
      <c r="EJ11" s="88">
        <f>IF($EI11=Scoring!$D$261,Scoring!$E$261,IF($EI11=Scoring!$D$262,Scoring!$E$262,""))</f>
        <v>15</v>
      </c>
      <c r="EK11" s="123">
        <f t="shared" si="20"/>
        <v>50</v>
      </c>
      <c r="EL11" s="126">
        <f t="shared" si="5"/>
        <v>160</v>
      </c>
      <c r="EM11" s="182">
        <f t="shared" si="6"/>
        <v>870</v>
      </c>
      <c r="EN11" s="88" t="s">
        <v>409</v>
      </c>
      <c r="EO11" s="88">
        <f>IF($EN11=Scoring!$D$22,Scoring!$K$22,IF($EN11=Scoring!$D$23,Scoring!$K$23,IF($EN11=Scoring!$D$24,Scoring!$K$24,IF($EN11=Scoring!$D$25,Scoring!$K$25,IF($EN11=Scoring!$D$26,Scoring!$K$26,IF($EN11=Scoring!$D$27,Scoring!$K$27,""))))))</f>
        <v>10</v>
      </c>
      <c r="EP11" s="88" t="s">
        <v>6</v>
      </c>
      <c r="EQ11" s="88">
        <f>IF($EP11=Scoring!$D$43,Scoring!$K$43,IF($EP11=Scoring!$D$44,Scoring!$K$44,IF($EP11=Scoring!$D$45,Scoring!$K$45,"")))</f>
        <v>10</v>
      </c>
      <c r="ER11" s="88" t="s">
        <v>590</v>
      </c>
      <c r="ES11" s="88">
        <f>IF($ER11=Scoring!$D$52,Scoring!$K$52,IF($ER11=Scoring!$D$53,Scoring!$K$53,IF($ER11=Scoring!$D$54,Scoring!$K$54,IF($ER11=Scoring!$D$55,Scoring!$K$55,IF($ER11=Scoring!$D$56,Scoring!$K$56,"")))))</f>
        <v>0</v>
      </c>
      <c r="ET11" s="88" t="s">
        <v>6</v>
      </c>
      <c r="EU11" s="88">
        <f>IF($ET11=Scoring!$D$80,Scoring!$K$80,IF($ET11=Scoring!$D$81,Scoring!$K$81,""))</f>
        <v>10</v>
      </c>
      <c r="EV11" s="88" t="s">
        <v>6</v>
      </c>
      <c r="EW11" s="88">
        <f>IF($EV11=Scoring!$D$103,Scoring!$K$103,IF($EV11=Scoring!$D$104,Scoring!$K$104,IF($EV11=Scoring!$D$105,Scoring!$K$105,"")))</f>
        <v>10</v>
      </c>
      <c r="EX11" s="88" t="s">
        <v>6</v>
      </c>
      <c r="EY11" s="88">
        <f>IF($EX11=Scoring!$D$157,Scoring!$K$157,IF($EX11=Scoring!$D$158,Scoring!$K$158,""))</f>
        <v>15</v>
      </c>
      <c r="EZ11" s="88" t="s">
        <v>439</v>
      </c>
      <c r="FA11" s="88">
        <f>IF($EZ11=Scoring!$J$160,Scoring!$K$160,IF($EZ11=Scoring!$J$161,Scoring!$K$161,IF($EZ11=Scoring!$J$162,Scoring!$K$162,IF($EZ11=Scoring!$J$163,Scoring!$K$163,""))))</f>
        <v>10</v>
      </c>
      <c r="FB11" s="88" t="s">
        <v>7</v>
      </c>
      <c r="FC11" s="88">
        <f>IF($FB11=Scoring!$D$166,Scoring!$K$166,IF($FB11=Scoring!$D$167,Scoring!$K$167,""))</f>
        <v>0</v>
      </c>
      <c r="FD11" s="88" t="s">
        <v>7</v>
      </c>
      <c r="FE11" s="88">
        <f>IF($FD11=Scoring!$D$227,Scoring!$K$227,IF($FD11=Scoring!$D$228,Scoring!$K$228,""))</f>
        <v>0</v>
      </c>
      <c r="FF11" s="88" t="s">
        <v>7</v>
      </c>
      <c r="FG11" s="88">
        <f>IF($FF11=Scoring!$D$229,Scoring!$K$229,IF($FF11=Scoring!$D$230,Scoring!$K$230,""))</f>
        <v>0</v>
      </c>
      <c r="FH11" s="88" t="s">
        <v>6</v>
      </c>
      <c r="FI11" s="88">
        <f>IF($FH11=Scoring!$D$231,Scoring!$K$231,IF($FH11=Scoring!$D$232,Scoring!$K$232,""))</f>
        <v>5</v>
      </c>
      <c r="FJ11" s="88" t="s">
        <v>6</v>
      </c>
      <c r="FK11" s="88">
        <f>IF($FJ11=Scoring!$D$233,Scoring!$K$233,IF($FJ11=Scoring!$D$234,Scoring!$K$234,""))</f>
        <v>5</v>
      </c>
      <c r="FL11" s="126">
        <f t="shared" si="18"/>
        <v>75</v>
      </c>
      <c r="FM11" s="88" t="s">
        <v>454</v>
      </c>
      <c r="FN11" s="88"/>
      <c r="FO11" s="88" t="s">
        <v>534</v>
      </c>
      <c r="FP11" s="88"/>
      <c r="FQ11" s="88" t="s">
        <v>534</v>
      </c>
      <c r="FR11" s="88">
        <v>10</v>
      </c>
      <c r="FS11" s="88" t="s">
        <v>1</v>
      </c>
      <c r="FT11" s="88"/>
      <c r="FU11" s="88" t="s">
        <v>1</v>
      </c>
      <c r="FV11" s="88"/>
    </row>
    <row r="12" spans="1:178" s="1" customFormat="1">
      <c r="A12" s="85" t="s">
        <v>134</v>
      </c>
      <c r="B12" s="252" t="s">
        <v>338</v>
      </c>
      <c r="C12" s="252" t="s">
        <v>339</v>
      </c>
      <c r="D12" s="252" t="s">
        <v>340</v>
      </c>
      <c r="E12" s="252" t="s">
        <v>341</v>
      </c>
      <c r="F12" s="88" t="s">
        <v>6</v>
      </c>
      <c r="G12" s="88">
        <f>IF($F12=Scoring!$D$5,Scoring!$E$5,IF($F12=Scoring!$D$6,Scoring!$E$6,""))</f>
        <v>20</v>
      </c>
      <c r="H12" s="88" t="s">
        <v>6</v>
      </c>
      <c r="I12" s="88">
        <f>IF($H12=Scoring!$D$7,Scoring!$E$7,IF($H12=Scoring!$D$8,Scoring!$E$8,""))</f>
        <v>20</v>
      </c>
      <c r="J12" s="111" t="s">
        <v>623</v>
      </c>
      <c r="K12" s="88">
        <f>IF($J12=Scoring!$J$9,Scoring!$K$9,IF($J12=Scoring!$J$10,Scoring!$K$10,IF($J12=Scoring!$J$11,Scoring!$K$11,"")))</f>
        <v>10</v>
      </c>
      <c r="L12" s="88" t="s">
        <v>7</v>
      </c>
      <c r="M12" s="88">
        <f>IF($L12=Scoring!$D$12,Scoring!$G$12,IF($L12=Scoring!$D$13,Scoring!$G$13,""))</f>
        <v>0</v>
      </c>
      <c r="N12" s="86">
        <f t="shared" si="7"/>
        <v>30</v>
      </c>
      <c r="O12" s="88" t="s">
        <v>6</v>
      </c>
      <c r="P12" s="88">
        <f>IF($O12=Scoring!$D$14,Scoring!$E$14,IF($O12=Scoring!$D$15,Scoring!$E$15,""))</f>
        <v>30</v>
      </c>
      <c r="Q12" s="88" t="s">
        <v>6</v>
      </c>
      <c r="R12" s="88">
        <f>IF($Q12=Scoring!$D$16,Scoring!$E$16,IF($Q12=Scoring!$D$17,Scoring!$E$17,IF($Q12=Scoring!$D$18,Scoring!$E$18,"")))</f>
        <v>20</v>
      </c>
      <c r="S12" s="86">
        <f t="shared" si="8"/>
        <v>50</v>
      </c>
      <c r="T12" s="88" t="s">
        <v>6</v>
      </c>
      <c r="U12" s="88">
        <f>IF($T12=Scoring!$J$19,Scoring!$K$19,IF($T12=Scoring!$J$20,Scoring!$K$20,IF($T12=Scoring!$J$21,Scoring!$K$21,"")))</f>
        <v>20</v>
      </c>
      <c r="V12" s="111" t="s">
        <v>18</v>
      </c>
      <c r="W12" s="88">
        <f>IF($V12=Scoring!$J$28,Scoring!$K$28,IF($V12=Scoring!$J$29,Scoring!$K$29,IF($V12=Scoring!$J$30,Scoring!$K$30,IF($V12=Scoring!$J$31,Scoring!$K$31,IF($V12=Scoring!$J$32,Scoring!$K$32,IF($V12=Scoring!$J$33,Scoring!$K$33,IF($V12=Scoring!$J$34,Scoring!$K$34,"")))))))</f>
        <v>0</v>
      </c>
      <c r="X12" s="88" t="s">
        <v>6</v>
      </c>
      <c r="Y12" s="88">
        <f>IF($X12=Scoring!$D$35,Scoring!$E$35,IF($X12=Scoring!$D$36,Scoring!$E$36,IF($X12=Scoring!$D$37,Scoring!$E$37,"")))</f>
        <v>20</v>
      </c>
      <c r="Z12" s="88" t="s">
        <v>7</v>
      </c>
      <c r="AA12" s="88">
        <f>IF($Z12=Scoring!$D$38,Scoring!$G$38,IF($Z12=Scoring!$D$39,Scoring!$G$39,""))</f>
        <v>0</v>
      </c>
      <c r="AB12" s="86">
        <f t="shared" si="9"/>
        <v>20</v>
      </c>
      <c r="AC12" s="88" t="s">
        <v>6</v>
      </c>
      <c r="AD12" s="88">
        <f>IF($AC12=Scoring!$D$40,Scoring!$E$40,IF($AC12=Scoring!$D$41,Scoring!$E$41,IF($AC12=Scoring!$D$42,Scoring!$E$42,"")))</f>
        <v>10</v>
      </c>
      <c r="AE12" s="88" t="s">
        <v>7</v>
      </c>
      <c r="AF12" s="88">
        <f>IF($AE12=Scoring!$D$46,Scoring!$E$46,IF($AE12=Scoring!$D$47,Scoring!$E$47,""))</f>
        <v>0</v>
      </c>
      <c r="AG12" s="111" t="s">
        <v>317</v>
      </c>
      <c r="AH12" s="88">
        <f>IF($AG12=Scoring!$H$48,Scoring!$I$48,IF($AG12=Scoring!$H$49,Scoring!$I$49,IF($AG12=Scoring!$H$50,Scoring!$I$50,IF($AG12=Scoring!$H$51,Scoring!$I$51,""))))</f>
        <v>50</v>
      </c>
      <c r="AI12" s="88" t="s">
        <v>6</v>
      </c>
      <c r="AJ12" s="88">
        <f>IF($AI12=Scoring!$D$57,Scoring!$E$57,IF($AI12=Scoring!$D$58,Scoring!$E$58,""))</f>
        <v>30</v>
      </c>
      <c r="AK12" s="123">
        <f t="shared" si="0"/>
        <v>250</v>
      </c>
      <c r="AL12" s="88" t="s">
        <v>6</v>
      </c>
      <c r="AM12" s="88">
        <f>IF($AL12=Scoring!$D$63,Scoring!$E$63,IF($AL12=Scoring!$D$64,Scoring!$E$64,""))</f>
        <v>20</v>
      </c>
      <c r="AN12" s="88" t="s">
        <v>13</v>
      </c>
      <c r="AO12" s="88">
        <f>IF($AN12=Scoring!$D$65,Scoring!$E$65,IF($AN12=Scoring!$D$66,Scoring!$E$66,IF($AN12=Scoring!$D$67,Scoring!$E$67,"")))</f>
        <v>10</v>
      </c>
      <c r="AP12" s="88" t="s">
        <v>13</v>
      </c>
      <c r="AQ12" s="88">
        <f>IF($AP12=Scoring!$D$68,Scoring!$E$68,IF($AP12=Scoring!$D$69,Scoring!$E$69,IF($AP12=Scoring!$D$70,Scoring!$E$70,IF($AP12=Scoring!$D$71,Scoring!$E$71,""))))</f>
        <v>40</v>
      </c>
      <c r="AR12" s="88" t="s">
        <v>6</v>
      </c>
      <c r="AS12" s="88">
        <f>IF($AR12=Scoring!$D$72,Scoring!$E$72,IF($AR12=Scoring!$D$73,Scoring!$E$73,IF($AR12=Scoring!$D$74,Scoring!$E$74,"")))</f>
        <v>30</v>
      </c>
      <c r="AT12" s="111" t="s">
        <v>27</v>
      </c>
      <c r="AU12" s="111">
        <f>IF($AT12=Scoring!$D$75,Scoring!$E$75,IF($AT12=Scoring!$D$76,Scoring!$E$76,IF($AT12=Scoring!$D$77,Scoring!$E$77,IF($AT12=Scoring!$D$78,Scoring!$E$78,""))))</f>
        <v>30</v>
      </c>
      <c r="AV12" s="88">
        <f t="shared" si="19"/>
        <v>60</v>
      </c>
      <c r="AW12" s="88" t="s">
        <v>53</v>
      </c>
      <c r="AX12" s="88" t="str">
        <f>IF($AW12=Scoring!$D$82,Scoring!$K$82,"")</f>
        <v>n/a</v>
      </c>
      <c r="AY12" s="123">
        <f t="shared" si="1"/>
        <v>140</v>
      </c>
      <c r="AZ12" s="111">
        <v>1</v>
      </c>
      <c r="BA12" s="88">
        <f>IF($AZ12=Scoring!$J$85,Scoring!$K$85,IF($AZ12=Scoring!$J$86,Scoring!$K$86,IF($AZ12=Scoring!$J$87,Scoring!$K$87,IF($AZ12=Scoring!$J$88,Scoring!$K$88,IF($AZ12=Scoring!$J$89,Scoring!$K$89,IF($AZ12=Scoring!$J$89,Scoring!$K$89,IF($AZ12=Scoring!$J$89,Scoring!$K$89,"")))))))</f>
        <v>30</v>
      </c>
      <c r="BB12" s="88">
        <v>1</v>
      </c>
      <c r="BC12" s="88">
        <f>IF($BB12=Scoring!$J$92,Scoring!$K$92,IF($BB12=Scoring!$J$93,Scoring!$K$93,IF($BB12=Scoring!$J$94,Scoring!$K$94,IF($BB12=Scoring!$J$95,Scoring!$K$95,IF($BB12=Scoring!$J$96,Scoring!$K$96,IF($BB12=Scoring!$J$97,Scoring!$K$97,IF($BB12=Scoring!$J$99,Scoring!$K$99,"")))))))</f>
        <v>25</v>
      </c>
      <c r="BD12" s="88" t="s">
        <v>6</v>
      </c>
      <c r="BE12" s="88">
        <f>IF($BD12=Scoring!$D$100,Scoring!$E$100,IF($BD12=Scoring!$D$101,Scoring!$E$101,IF($BD12=Scoring!$D$102,Scoring!$E$102,"")))</f>
        <v>15</v>
      </c>
      <c r="BF12" s="123">
        <f t="shared" si="2"/>
        <v>80</v>
      </c>
      <c r="BG12" s="156">
        <f t="shared" si="10"/>
        <v>470</v>
      </c>
      <c r="BH12" s="88" t="s">
        <v>97</v>
      </c>
      <c r="BI12" s="88">
        <f>IF($BH12=Scoring!$D$108,Scoring!$E$108,IF($BH12=Scoring!$D$109,Scoring!$E$109,IF($BH12=Scoring!$D$110,Scoring!$E$110,IF($BH12=Scoring!$D$111,Scoring!$E$111,IF($BH12=Scoring!$D$112,Scoring!$E$112,IF($BH12=Scoring!$D$113,Scoring!$E$113,IF($BH12=Scoring!$D$114,Scoring!$E$114,IF($BH12=Scoring!$D$115,Scoring!$E$115,IF($BH12=Scoring!$D$116,Scoring!$E$116,IF($BH12=Scoring!$D$117,Scoring!$E$117,""))))))))))</f>
        <v>80</v>
      </c>
      <c r="BJ12" s="88" t="s">
        <v>7</v>
      </c>
      <c r="BK12" s="88">
        <f>IF($BJ12=Scoring!$D$118,Scoring!$E$118,IF($BJ12=Scoring!$D$119,Scoring!$E$119,""))</f>
        <v>0</v>
      </c>
      <c r="BL12" s="88" t="s">
        <v>31</v>
      </c>
      <c r="BM12" s="88">
        <f>IF($BL12=Scoring!$D$120,Scoring!$E$120,IF($BL12=Scoring!$D$121,Scoring!$E$121,IF($BL12=Scoring!$D$122,Scoring!$E$122,IF($BL12=Scoring!$D$123,Scoring!$E$123,IF($BL12=Scoring!$D$124,Scoring!$E$124,"")))))</f>
        <v>0</v>
      </c>
      <c r="BN12" s="88" t="s">
        <v>42</v>
      </c>
      <c r="BO12" s="88">
        <f>IF($BN12=Scoring!$D$125,Scoring!$E$125,IF($BN12=Scoring!$D$126,Scoring!$E$126,IF($BN12=Scoring!$D$127,Scoring!$E$127,IF($BN12=Scoring!$D$128,Scoring!$E$128,IF($BN12=Scoring!$D$129,Scoring!$E$129,IF($BN12=Scoring!$D$130,Scoring!$E$130,IF($BN12=Scoring!$D$131,Scoring!$E$131,"")))))))</f>
        <v>20</v>
      </c>
      <c r="BP12" s="88" t="s">
        <v>51</v>
      </c>
      <c r="BQ12" s="88">
        <f>IF($BP12=Scoring!$J$133,Scoring!$K$133,IF($BP12=Scoring!$J$134,Scoring!$K$134,IF($BP12=Scoring!$J$135,Scoring!$K$135,IF($BP12=Scoring!$J$136,Scoring!$K$136,IF($BP12=Scoring!$J$137,Scoring!$K$137,IF($BP12=Scoring!$J$138,Scoring!$K$138,IF($BP12=Scoring!$J$139,Scoring!$K$139,IF($BP12=Scoring!$J$140,Scoring!$K$140,""))))))))</f>
        <v>10</v>
      </c>
      <c r="BR12" s="86">
        <f t="shared" si="11"/>
        <v>30</v>
      </c>
      <c r="BS12" s="183" t="s">
        <v>488</v>
      </c>
      <c r="BT12" s="183"/>
      <c r="BU12" s="183"/>
      <c r="BV12" s="183"/>
      <c r="BW12" s="183"/>
      <c r="BX12" s="110" t="s">
        <v>488</v>
      </c>
      <c r="BY12" s="110"/>
      <c r="BZ12" s="110"/>
      <c r="CA12" s="110"/>
      <c r="CB12" s="110"/>
      <c r="CC12" s="88" t="s">
        <v>6</v>
      </c>
      <c r="CD12" s="88">
        <f>IF($CC12=Scoring!$D$151,Scoring!$G$151,IF($CC12=Scoring!$D$152,Scoring!$G$152,""))</f>
        <v>20</v>
      </c>
      <c r="CE12" s="88" t="s">
        <v>6</v>
      </c>
      <c r="CF12" s="88">
        <f>IF($CE12=Scoring!$D$153,Scoring!$K$153,IF($CE12=Scoring!$D$154,Scoring!$K$154,""))</f>
        <v>20</v>
      </c>
      <c r="CG12" s="88" t="s">
        <v>7</v>
      </c>
      <c r="CH12" s="88">
        <f>IF($CG12=Scoring!$D$155,Scoring!$G$155,IF($CG12=Scoring!$D$156,Scoring!$G$156,""))</f>
        <v>0</v>
      </c>
      <c r="CI12" s="88" t="s">
        <v>7</v>
      </c>
      <c r="CJ12" s="88">
        <f>IF($CI12=Scoring!$D$164,Scoring!$G$164,IF($CI12=Scoring!$D$165,Scoring!$G$165,""))</f>
        <v>0</v>
      </c>
      <c r="CK12" s="156">
        <f t="shared" si="3"/>
        <v>155</v>
      </c>
      <c r="CL12" s="88" t="s">
        <v>7</v>
      </c>
      <c r="CM12" s="88">
        <f>IF($CL12=Scoring!$D$171,Scoring!$E$171,IF($CL12=Scoring!$D$172,Scoring!$E$172,""))</f>
        <v>0</v>
      </c>
      <c r="CN12" s="88" t="s">
        <v>66</v>
      </c>
      <c r="CO12" s="88">
        <f>IF($CN12=Scoring!$D$173,Scoring!$E$173,IF($CN12=Scoring!$D$174,Scoring!$E$174,IF($CN12=Scoring!$D$175,Scoring!$E$175,IF($CN12=Scoring!$D$176,Scoring!$E$176,""))))</f>
        <v>0</v>
      </c>
      <c r="CP12" s="88" t="s">
        <v>66</v>
      </c>
      <c r="CQ12" s="88">
        <f>IF($CP12=Scoring!$D$177,Scoring!$E$177,IF($CP12=Scoring!$D$178,Scoring!$E$178,IF($CP12=Scoring!$D$179,Scoring!$E$179,IF($CP12=Scoring!$D$180,Scoring!$E$180,""))))</f>
        <v>0</v>
      </c>
      <c r="CR12" s="123">
        <f t="shared" si="12"/>
        <v>0</v>
      </c>
      <c r="CS12" s="88" t="s">
        <v>66</v>
      </c>
      <c r="CT12" s="88">
        <f>IF($CS12=Scoring!$D$183,Scoring!$E$183,IF($CS12=Scoring!$D$184,Scoring!$E$184,IF($CS12=Scoring!$D$185,Scoring!$E$185,IF($CS12=Scoring!$D$186,Scoring!$E$186,""))))</f>
        <v>0</v>
      </c>
      <c r="CU12" s="88" t="s">
        <v>31</v>
      </c>
      <c r="CV12" s="88">
        <f>IF($CU12=Scoring!$D$183,Scoring!$E$183,IF($CU12=Scoring!$D$184,Scoring!$E$184,IF($CU12=Scoring!$D$185,Scoring!$E$185,IF($CU12=Scoring!$D$186,Scoring!$E$186,""))))</f>
        <v>0</v>
      </c>
      <c r="CW12" s="123">
        <f t="shared" si="13"/>
        <v>0</v>
      </c>
      <c r="CX12" s="88" t="s">
        <v>7</v>
      </c>
      <c r="CY12" s="88">
        <f>IF($CX12=Scoring!$D$193,Scoring!$E$193,IF($CX12=Scoring!$D$194,Scoring!$E$194,IF($CX12=Scoring!$D$195,Scoring!$E$195,"")))</f>
        <v>0</v>
      </c>
      <c r="CZ12" s="88" t="s">
        <v>7</v>
      </c>
      <c r="DA12" s="88">
        <f>IF($CZ12=Scoring!$D$196,Scoring!$E$196,IF($CZ12=Scoring!$D$197,Scoring!$E$197,IF($CZ12=Scoring!$D$198,Scoring!$E$198,"")))</f>
        <v>0</v>
      </c>
      <c r="DB12" s="88" t="s">
        <v>7</v>
      </c>
      <c r="DC12" s="88">
        <f>IF($DB12=Scoring!$D$199,Scoring!$E$199,IF($DB12=Scoring!$D$200,Scoring!$E$200,IF($DB12=Scoring!$D$201,Scoring!$E$201,"")))</f>
        <v>0</v>
      </c>
      <c r="DD12" s="88" t="s">
        <v>77</v>
      </c>
      <c r="DE12" s="88">
        <f>IF($DD12=Scoring!$D$202,Scoring!$E$202,IF($DD12=Scoring!$D$203,Scoring!$E$203,IF($DD12=Scoring!$D$204,Scoring!$E$204,IF($DD12=Scoring!$D$205,Scoring!$E$205,""))))</f>
        <v>30</v>
      </c>
      <c r="DF12" s="123">
        <f t="shared" si="14"/>
        <v>30</v>
      </c>
      <c r="DG12" s="124">
        <f t="shared" si="15"/>
        <v>30</v>
      </c>
      <c r="DH12" s="125">
        <f t="shared" si="16"/>
        <v>655</v>
      </c>
      <c r="DI12" s="88" t="s">
        <v>6</v>
      </c>
      <c r="DJ12" s="88">
        <f>IF($DI12=Scoring!$D$219,Scoring!$E$219,IF($DI12=Scoring!$D$220,Scoring!$E$220,""))</f>
        <v>20</v>
      </c>
      <c r="DK12" s="88" t="s">
        <v>6</v>
      </c>
      <c r="DL12" s="88">
        <f>IF($DK12=Scoring!$D$221,Scoring!$E$221,IF($DK12=Scoring!$D$222,Scoring!$E$222,""))</f>
        <v>20</v>
      </c>
      <c r="DM12" s="88" t="s">
        <v>6</v>
      </c>
      <c r="DN12" s="88">
        <f>IF($DM12=Scoring!$D$223,Scoring!$E$223,IF($DM12=Scoring!$D$224,Scoring!$E$224,""))</f>
        <v>10</v>
      </c>
      <c r="DO12" s="88" t="s">
        <v>6</v>
      </c>
      <c r="DP12" s="88">
        <f>IF($DO12=Scoring!$D$225,Scoring!$E$225,IF($DO12=Scoring!$D$226,Scoring!$E$226,""))</f>
        <v>10</v>
      </c>
      <c r="DQ12" s="123">
        <f t="shared" si="17"/>
        <v>80</v>
      </c>
      <c r="DR12" s="88" t="s">
        <v>7</v>
      </c>
      <c r="DS12" s="88">
        <f>IF($DR12=Scoring!$D$237,Scoring!$E$237,IF($DR12=Scoring!$D$238,Scoring!$E$238,""))</f>
        <v>0</v>
      </c>
      <c r="DT12" s="88" t="s">
        <v>506</v>
      </c>
      <c r="DU12" s="88">
        <f>IF($DT12=Scoring!$D$240,Scoring!$E$240,IF($DT12=Scoring!$D$241,Scoring!$E$241,IF($DT12=Scoring!$D$242,Scoring!$E$242,IF($DT12=Scoring!$D$243,Scoring!$E$243,IF($DT12=Scoring!$D$244,Scoring!$E$244,IF($DT12=Scoring!$D$245,Scoring!$E$245,IF($DT12=Scoring!$D$246,Scoring!$E$246,"")))))))</f>
        <v>60</v>
      </c>
      <c r="DV12" s="88" t="s">
        <v>6</v>
      </c>
      <c r="DW12" s="88">
        <f>IF($DV12=Scoring!$D$247,Scoring!$E$247,IF($DV12=Scoring!$D$248,Scoring!$E$248,""))</f>
        <v>20</v>
      </c>
      <c r="DX12" s="88" t="s">
        <v>7</v>
      </c>
      <c r="DY12" s="88">
        <f>IF($DX12=Scoring!$D$249,Scoring!$E$249,IF($DX12=Scoring!$D$250,Scoring!$E$250,""))</f>
        <v>0</v>
      </c>
      <c r="DZ12" s="88" t="s">
        <v>7</v>
      </c>
      <c r="EA12" s="88">
        <f>IF($DZ12=Scoring!$D$251,Scoring!$E$251,IF($DZ12=Scoring!$D$252,Scoring!$E$252,""))</f>
        <v>0</v>
      </c>
      <c r="EB12" s="88" t="s">
        <v>6</v>
      </c>
      <c r="EC12" s="88">
        <f>IF($EB12=Scoring!$D$253,Scoring!$E$253,IF($EB12=Scoring!$D$254,Scoring!$E$254,""))</f>
        <v>10</v>
      </c>
      <c r="ED12" s="123">
        <f t="shared" si="4"/>
        <v>90</v>
      </c>
      <c r="EE12" s="88" t="s">
        <v>6</v>
      </c>
      <c r="EF12" s="88">
        <f>IF($EE12=Scoring!$D$257,Scoring!$E$257,IF($EE12=Scoring!$D$258,Scoring!$E$258,""))</f>
        <v>20</v>
      </c>
      <c r="EG12" s="88" t="s">
        <v>6</v>
      </c>
      <c r="EH12" s="88">
        <f>IF($EG12=Scoring!$D$259,Scoring!$E$259,IF($EG12=Scoring!$D$260,Scoring!$E$260,""))</f>
        <v>15</v>
      </c>
      <c r="EI12" s="88" t="s">
        <v>6</v>
      </c>
      <c r="EJ12" s="88">
        <f>IF($EI12=Scoring!$D$261,Scoring!$E$261,IF($EI12=Scoring!$D$262,Scoring!$E$262,""))</f>
        <v>15</v>
      </c>
      <c r="EK12" s="123">
        <f t="shared" si="20"/>
        <v>50</v>
      </c>
      <c r="EL12" s="126">
        <f t="shared" si="5"/>
        <v>220</v>
      </c>
      <c r="EM12" s="182">
        <f t="shared" si="6"/>
        <v>875</v>
      </c>
      <c r="EN12" s="88" t="s">
        <v>410</v>
      </c>
      <c r="EO12" s="88">
        <f>IF($EN12=Scoring!$D$22,Scoring!$K$22,IF($EN12=Scoring!$D$23,Scoring!$K$23,IF($EN12=Scoring!$D$24,Scoring!$K$24,IF($EN12=Scoring!$D$25,Scoring!$K$25,IF($EN12=Scoring!$D$26,Scoring!$K$26,IF($EN12=Scoring!$D$27,Scoring!$K$27,""))))))</f>
        <v>0</v>
      </c>
      <c r="EP12" s="88" t="s">
        <v>7</v>
      </c>
      <c r="EQ12" s="88">
        <f>IF($EP12=Scoring!$D$43,Scoring!$K$43,IF($EP12=Scoring!$D$44,Scoring!$K$44,IF($EP12=Scoring!$D$45,Scoring!$K$45,"")))</f>
        <v>0</v>
      </c>
      <c r="ER12" s="88" t="s">
        <v>418</v>
      </c>
      <c r="ES12" s="88">
        <f>IF($ER12=Scoring!$D$52,Scoring!$K$52,IF($ER12=Scoring!$D$53,Scoring!$K$53,IF($ER12=Scoring!$D$54,Scoring!$K$54,IF($ER12=Scoring!$D$55,Scoring!$K$55,IF($ER12=Scoring!$D$56,Scoring!$K$56,"")))))</f>
        <v>20</v>
      </c>
      <c r="ET12" s="88" t="s">
        <v>6</v>
      </c>
      <c r="EU12" s="88">
        <f>IF($ET12=Scoring!$D$80,Scoring!$K$80,IF($ET12=Scoring!$D$81,Scoring!$K$81,""))</f>
        <v>10</v>
      </c>
      <c r="EV12" s="88" t="s">
        <v>6</v>
      </c>
      <c r="EW12" s="88">
        <f>IF($EV12=Scoring!$D$103,Scoring!$K$103,IF($EV12=Scoring!$D$104,Scoring!$K$104,IF($EV12=Scoring!$D$105,Scoring!$K$105,"")))</f>
        <v>10</v>
      </c>
      <c r="EX12" s="88" t="s">
        <v>31</v>
      </c>
      <c r="EY12" s="88">
        <f>IF($EX12=Scoring!$D$157,Scoring!$K$157,IF($EX12=Scoring!$D$158,Scoring!$K$158,IF($EX12=Scoring!$D$159,Scoring!$K$159,"")))</f>
        <v>0</v>
      </c>
      <c r="EZ12" s="88" t="s">
        <v>440</v>
      </c>
      <c r="FA12" s="88">
        <f>IF($EZ12=Scoring!$J$160,Scoring!$K$160,IF($EZ12=Scoring!$J$161,Scoring!$K$161,IF($EZ12=Scoring!$J$162,Scoring!$K$162,IF($EZ12=Scoring!$J$163,Scoring!$K$163,""))))</f>
        <v>5</v>
      </c>
      <c r="FB12" s="88" t="s">
        <v>7</v>
      </c>
      <c r="FC12" s="88">
        <f>IF($FB12=Scoring!$D$166,Scoring!$K$166,IF($FB12=Scoring!$D$167,Scoring!$K$167,""))</f>
        <v>0</v>
      </c>
      <c r="FD12" s="88" t="s">
        <v>7</v>
      </c>
      <c r="FE12" s="88">
        <f>IF($FD12=Scoring!$D$227,Scoring!$K$227,IF($FD12=Scoring!$D$228,Scoring!$K$228,""))</f>
        <v>0</v>
      </c>
      <c r="FF12" s="88" t="s">
        <v>6</v>
      </c>
      <c r="FG12" s="88">
        <f>IF($FF12=Scoring!$D$229,Scoring!$K$229,IF($FF12=Scoring!$D$230,Scoring!$K$230,""))</f>
        <v>10</v>
      </c>
      <c r="FH12" s="88" t="s">
        <v>6</v>
      </c>
      <c r="FI12" s="88">
        <f>IF($FH12=Scoring!$D$231,Scoring!$K$231,IF($FH12=Scoring!$D$232,Scoring!$K$232,""))</f>
        <v>5</v>
      </c>
      <c r="FJ12" s="88" t="s">
        <v>6</v>
      </c>
      <c r="FK12" s="88">
        <f>IF($FJ12=Scoring!$D$233,Scoring!$K$233,IF($FJ12=Scoring!$D$234,Scoring!$K$234,""))</f>
        <v>5</v>
      </c>
      <c r="FL12" s="126">
        <f t="shared" si="18"/>
        <v>55</v>
      </c>
      <c r="FM12" s="88"/>
      <c r="FN12" s="88"/>
      <c r="FO12" s="88"/>
      <c r="FP12" s="88"/>
      <c r="FQ12" s="88"/>
      <c r="FR12" s="88"/>
      <c r="FS12" s="88" t="s">
        <v>525</v>
      </c>
      <c r="FT12" s="88"/>
      <c r="FU12" s="88" t="s">
        <v>525</v>
      </c>
      <c r="FV12" s="88"/>
    </row>
    <row r="13" spans="1:178" s="1" customFormat="1">
      <c r="A13" s="85" t="s">
        <v>133</v>
      </c>
      <c r="B13" s="252" t="s">
        <v>574</v>
      </c>
      <c r="C13" s="252" t="s">
        <v>575</v>
      </c>
      <c r="D13" s="252" t="s">
        <v>576</v>
      </c>
      <c r="E13" s="252" t="s">
        <v>577</v>
      </c>
      <c r="F13" s="88" t="s">
        <v>6</v>
      </c>
      <c r="G13" s="88">
        <f>IF($F13=Scoring!$D$5,Scoring!$E$5,IF($F13=Scoring!$D$6,Scoring!$E$6,""))</f>
        <v>20</v>
      </c>
      <c r="H13" s="88" t="s">
        <v>6</v>
      </c>
      <c r="I13" s="88">
        <f>IF($H13=Scoring!$D$7,Scoring!$E$7,IF($H13=Scoring!$D$8,Scoring!$E$8,""))</f>
        <v>20</v>
      </c>
      <c r="J13" s="111" t="s">
        <v>623</v>
      </c>
      <c r="K13" s="88">
        <f>IF($J13=Scoring!$J$9,Scoring!$K$9,IF($J13=Scoring!$J$10,Scoring!$K$10,IF($J13=Scoring!$J$11,Scoring!$K$11,"")))</f>
        <v>10</v>
      </c>
      <c r="L13" s="88" t="s">
        <v>7</v>
      </c>
      <c r="M13" s="88">
        <f>IF($L13=Scoring!$D$12,Scoring!$G$12,IF($L13=Scoring!$D$13,Scoring!$G$13,""))</f>
        <v>0</v>
      </c>
      <c r="N13" s="86">
        <f t="shared" si="7"/>
        <v>30</v>
      </c>
      <c r="O13" s="88" t="s">
        <v>6</v>
      </c>
      <c r="P13" s="88">
        <f>IF($O13=Scoring!$D$14,Scoring!$E$14,IF($O13=Scoring!$D$15,Scoring!$E$15,""))</f>
        <v>30</v>
      </c>
      <c r="Q13" s="88" t="s">
        <v>6</v>
      </c>
      <c r="R13" s="88">
        <f>IF($Q13=Scoring!$D$16,Scoring!$E$16,IF($Q13=Scoring!$D$17,Scoring!$E$17,IF($Q13=Scoring!$D$18,Scoring!$E$18,"")))</f>
        <v>20</v>
      </c>
      <c r="S13" s="86">
        <f t="shared" si="8"/>
        <v>50</v>
      </c>
      <c r="T13" s="88" t="s">
        <v>6</v>
      </c>
      <c r="U13" s="88">
        <f>IF($T13=Scoring!$J$19,Scoring!$K$19,IF($T13=Scoring!$J$20,Scoring!$K$20,IF($T13=Scoring!$J$21,Scoring!$K$21,"")))</f>
        <v>20</v>
      </c>
      <c r="V13" s="111" t="s">
        <v>14</v>
      </c>
      <c r="W13" s="88">
        <f>IF($V13=Scoring!$J$28,Scoring!$K$28,IF($V13=Scoring!$J$29,Scoring!$K$29,IF($V13=Scoring!$J$30,Scoring!$K$30,IF($V13=Scoring!$J$31,Scoring!$K$31,IF($V13=Scoring!$J$32,Scoring!$K$32,IF($V13=Scoring!$J$33,Scoring!$K$33,IF($V13=Scoring!$J$34,Scoring!$K$34,"")))))))</f>
        <v>50</v>
      </c>
      <c r="X13" s="111" t="s">
        <v>6</v>
      </c>
      <c r="Y13" s="111">
        <f>IF($X13=Scoring!$D$35,Scoring!$E$35,IF($X13=Scoring!$D$36,Scoring!$E$36,IF($X13=Scoring!$D$37,Scoring!$E$37,"")))</f>
        <v>20</v>
      </c>
      <c r="Z13" s="111" t="s">
        <v>7</v>
      </c>
      <c r="AA13" s="111">
        <f>IF($Z13=Scoring!$D$38,Scoring!$G$38,IF($Z13=Scoring!$D$39,Scoring!$G$39,""))</f>
        <v>0</v>
      </c>
      <c r="AB13" s="86">
        <f t="shared" si="9"/>
        <v>20</v>
      </c>
      <c r="AC13" s="88" t="s">
        <v>6</v>
      </c>
      <c r="AD13" s="88">
        <f>IF($AC13=Scoring!$D$40,Scoring!$E$40,IF($AC13=Scoring!$D$41,Scoring!$E$41,IF($AC13=Scoring!$D$42,Scoring!$E$42,"")))</f>
        <v>10</v>
      </c>
      <c r="AE13" s="111" t="s">
        <v>6</v>
      </c>
      <c r="AF13" s="111">
        <f>IF($AE13=Scoring!$D$46,Scoring!$E$46,IF($AE13=Scoring!$D$47,Scoring!$E$47,""))</f>
        <v>20</v>
      </c>
      <c r="AG13" s="88" t="s">
        <v>317</v>
      </c>
      <c r="AH13" s="88">
        <f>IF($AG13=Scoring!$H$48,Scoring!$I$48,IF($AG13=Scoring!$H$49,Scoring!$I$49,IF($AG13=Scoring!$H$50,Scoring!$I$50,IF($AG13=Scoring!$H$51,Scoring!$I$51,""))))</f>
        <v>50</v>
      </c>
      <c r="AI13" s="88" t="s">
        <v>6</v>
      </c>
      <c r="AJ13" s="88">
        <f>IF($AI13=Scoring!$D$57,Scoring!$E$57,IF($AI13=Scoring!$D$58,Scoring!$E$58,""))</f>
        <v>30</v>
      </c>
      <c r="AK13" s="123">
        <f t="shared" si="0"/>
        <v>350</v>
      </c>
      <c r="AL13" s="88" t="s">
        <v>6</v>
      </c>
      <c r="AM13" s="88">
        <f>IF($AL13=Scoring!$D$63,Scoring!$E$63,IF($AL13=Scoring!$D$64,Scoring!$E$64,""))</f>
        <v>20</v>
      </c>
      <c r="AN13" s="88" t="s">
        <v>6</v>
      </c>
      <c r="AO13" s="88">
        <f>IF($AN13=Scoring!$D$65,Scoring!$E$65,IF($AN13=Scoring!$D$66,Scoring!$E$66,IF($AN13=Scoring!$D$67,Scoring!$E$67,"")))</f>
        <v>10</v>
      </c>
      <c r="AP13" s="88" t="s">
        <v>25</v>
      </c>
      <c r="AQ13" s="88">
        <f>IF($AP13=Scoring!$D$68,Scoring!$E$68,IF($AP13=Scoring!$D$69,Scoring!$E$69,IF($AP13=Scoring!$D$70,Scoring!$E$70,IF($AP13=Scoring!$D$71,Scoring!$E$71,""))))</f>
        <v>40</v>
      </c>
      <c r="AR13" s="88" t="s">
        <v>6</v>
      </c>
      <c r="AS13" s="88">
        <f>IF($AR13=Scoring!$D$72,Scoring!$E$72,IF($AR13=Scoring!$D$73,Scoring!$E$73,IF($AR13=Scoring!$D$74,Scoring!$E$74,"")))</f>
        <v>30</v>
      </c>
      <c r="AT13" s="88" t="s">
        <v>27</v>
      </c>
      <c r="AU13" s="88">
        <f>IF($AT13=Scoring!$D$75,Scoring!$E$75,IF($AT13=Scoring!$D$76,Scoring!$E$76,IF($AT13=Scoring!$D$77,Scoring!$E$77,IF($AT13=Scoring!$D$78,Scoring!$E$78,""))))</f>
        <v>30</v>
      </c>
      <c r="AV13" s="88">
        <f t="shared" si="19"/>
        <v>60</v>
      </c>
      <c r="AW13" s="88" t="s">
        <v>53</v>
      </c>
      <c r="AX13" s="88" t="str">
        <f>IF($AW13=Scoring!$D$82,Scoring!$K$82,"")</f>
        <v>n/a</v>
      </c>
      <c r="AY13" s="123">
        <f t="shared" si="1"/>
        <v>140</v>
      </c>
      <c r="AZ13" s="111">
        <v>1</v>
      </c>
      <c r="BA13" s="88">
        <f>IF($AZ13=Scoring!$J$85,Scoring!$K$85,IF($AZ13=Scoring!$J$86,Scoring!$K$86,IF($AZ13=Scoring!$J$87,Scoring!$K$87,IF($AZ13=Scoring!$J$88,Scoring!$K$88,IF($AZ13=Scoring!$J$89,Scoring!$K$89,IF($AZ13=Scoring!$J$89,Scoring!$K$89,IF($AZ13=Scoring!$J$89,Scoring!$K$89,"")))))))</f>
        <v>30</v>
      </c>
      <c r="BB13" s="88">
        <v>1</v>
      </c>
      <c r="BC13" s="88">
        <f>IF($BB13=Scoring!$J$92,Scoring!$K$92,IF($BB13=Scoring!$J$93,Scoring!$K$93,IF($BB13=Scoring!$J$94,Scoring!$K$94,IF($BB13=Scoring!$J$95,Scoring!$K$95,IF($BB13=Scoring!$J$96,Scoring!$K$96,IF($BB13=Scoring!$J$97,Scoring!$K$97,IF($BB13=Scoring!$J$99,Scoring!$K$99,"")))))))</f>
        <v>25</v>
      </c>
      <c r="BD13" s="88" t="s">
        <v>6</v>
      </c>
      <c r="BE13" s="88">
        <f>IF($BD13=Scoring!$D$100,Scoring!$E$100,IF($BD13=Scoring!$D$101,Scoring!$E$101,IF($BD13=Scoring!$D$102,Scoring!$E$102,"")))</f>
        <v>15</v>
      </c>
      <c r="BF13" s="123">
        <f t="shared" si="2"/>
        <v>80</v>
      </c>
      <c r="BG13" s="156">
        <f t="shared" si="10"/>
        <v>570</v>
      </c>
      <c r="BH13" s="88" t="s">
        <v>97</v>
      </c>
      <c r="BI13" s="88">
        <f>IF($BH13=Scoring!$D$108,Scoring!$E$108,IF($BH13=Scoring!$D$109,Scoring!$E$109,IF($BH13=Scoring!$D$110,Scoring!$E$110,IF($BH13=Scoring!$D$111,Scoring!$E$111,IF($BH13=Scoring!$D$112,Scoring!$E$112,IF($BH13=Scoring!$D$113,Scoring!$E$113,IF($BH13=Scoring!$D$114,Scoring!$E$114,IF($BH13=Scoring!$D$115,Scoring!$E$115,IF($BH13=Scoring!$D$116,Scoring!$E$116,IF($BH13=Scoring!$D$117,Scoring!$E$117,""))))))))))</f>
        <v>80</v>
      </c>
      <c r="BJ13" s="88" t="s">
        <v>6</v>
      </c>
      <c r="BK13" s="88">
        <f>IF($BJ13=Scoring!$D$118,Scoring!$E$118,IF($BJ13=Scoring!$D$119,Scoring!$E$119,""))</f>
        <v>40</v>
      </c>
      <c r="BL13" s="88" t="s">
        <v>36</v>
      </c>
      <c r="BM13" s="88">
        <f>IF($BL13=Scoring!$D$120,Scoring!$E$120,IF($BL13=Scoring!$D$121,Scoring!$E$121,IF($BL13=Scoring!$D$122,Scoring!$E$122,IF($BL13=Scoring!$D$123,Scoring!$E$123,IF($BL13=Scoring!$D$124,Scoring!$E$124,"")))))</f>
        <v>25</v>
      </c>
      <c r="BN13" s="88" t="s">
        <v>40</v>
      </c>
      <c r="BO13" s="88">
        <f>IF($BN13=Scoring!$D$125,Scoring!$E$125,IF($BN13=Scoring!$D$126,Scoring!$E$126,IF($BN13=Scoring!$D$127,Scoring!$E$127,IF($BN13=Scoring!$D$128,Scoring!$E$128,IF($BN13=Scoring!$D$129,Scoring!$E$129,IF($BN13=Scoring!$D$130,Scoring!$E$130,IF($BN13=Scoring!$D$131,Scoring!$E$131,"")))))))</f>
        <v>20</v>
      </c>
      <c r="BP13" s="88" t="s">
        <v>50</v>
      </c>
      <c r="BQ13" s="88">
        <f>IF($BP13=Scoring!$J$133,Scoring!$K$133,IF($BP13=Scoring!$J$134,Scoring!$K$134,IF($BP13=Scoring!$J$135,Scoring!$K$135,IF($BP13=Scoring!$J$136,Scoring!$K$136,IF($BP13=Scoring!$J$137,Scoring!$K$137,IF($BP13=Scoring!$J$138,Scoring!$K$138,IF($BP13=Scoring!$J$139,Scoring!$K$139,IF($BP13=Scoring!$J$140,Scoring!$K$140,""))))))))</f>
        <v>15</v>
      </c>
      <c r="BR13" s="86">
        <f t="shared" si="11"/>
        <v>60</v>
      </c>
      <c r="BS13" s="183" t="s">
        <v>488</v>
      </c>
      <c r="BT13" s="183"/>
      <c r="BU13" s="183"/>
      <c r="BV13" s="183"/>
      <c r="BW13" s="183"/>
      <c r="BX13" s="110" t="s">
        <v>488</v>
      </c>
      <c r="BY13" s="110"/>
      <c r="BZ13" s="110"/>
      <c r="CA13" s="110"/>
      <c r="CB13" s="110"/>
      <c r="CC13" s="88" t="s">
        <v>6</v>
      </c>
      <c r="CD13" s="88">
        <f>IF($CC13=Scoring!$D$151,Scoring!$G$151,IF($CC13=Scoring!$D$152,Scoring!$G$152,""))</f>
        <v>20</v>
      </c>
      <c r="CE13" s="111" t="s">
        <v>6</v>
      </c>
      <c r="CF13" s="88">
        <f>IF($CE13=Scoring!$D$153,Scoring!$K$153,IF($CE13=Scoring!$D$154,Scoring!$K$154,""))</f>
        <v>20</v>
      </c>
      <c r="CG13" s="111" t="s">
        <v>6</v>
      </c>
      <c r="CH13" s="88">
        <f>IF($CG13=Scoring!$D$155,Scoring!$G$155,IF($CG13=Scoring!$D$156,Scoring!$G$156,""))</f>
        <v>10</v>
      </c>
      <c r="CI13" s="88" t="s">
        <v>6</v>
      </c>
      <c r="CJ13" s="88">
        <f>IF($CI13=Scoring!$D$164,Scoring!$G$164,IF($CI13=Scoring!$D$165,Scoring!$G$165,""))</f>
        <v>20</v>
      </c>
      <c r="CK13" s="156">
        <f t="shared" si="3"/>
        <v>285</v>
      </c>
      <c r="CL13" s="88" t="s">
        <v>6</v>
      </c>
      <c r="CM13" s="88">
        <f>IF($CL13=Scoring!$D$171,Scoring!$E$171,IF($CL13=Scoring!$D$172,Scoring!$E$172,""))</f>
        <v>30</v>
      </c>
      <c r="CN13" s="88" t="s">
        <v>66</v>
      </c>
      <c r="CO13" s="88">
        <f>IF($CN13=Scoring!$D$173,Scoring!$E$173,IF($CN13=Scoring!$D$174,Scoring!$E$174,IF($CN13=Scoring!$D$175,Scoring!$E$175,IF($CN13=Scoring!$D$176,Scoring!$E$176,""))))</f>
        <v>0</v>
      </c>
      <c r="CP13" s="111" t="s">
        <v>68</v>
      </c>
      <c r="CQ13" s="111">
        <f>IF($CP13=Scoring!$D$177,Scoring!$E$177,IF($CP13=Scoring!$D$178,Scoring!$E$178,IF($CP13=Scoring!$D$179,Scoring!$E$179,IF($CP13=Scoring!$D$180,Scoring!$E$180,""))))</f>
        <v>50</v>
      </c>
      <c r="CR13" s="123">
        <f t="shared" si="12"/>
        <v>80</v>
      </c>
      <c r="CS13" s="111" t="s">
        <v>67</v>
      </c>
      <c r="CT13" s="111">
        <f>IF($CS13=Scoring!$D$183,Scoring!$E$183,IF($CS13=Scoring!$D$184,Scoring!$E$184,IF($CS13=Scoring!$D$185,Scoring!$E$185,IF($CS13=Scoring!$D$186,Scoring!$E$186,""))))</f>
        <v>15</v>
      </c>
      <c r="CU13" s="111" t="s">
        <v>68</v>
      </c>
      <c r="CV13" s="111">
        <f>IF($CU13=Scoring!$D$183,Scoring!$E$183,IF($CU13=Scoring!$D$184,Scoring!$E$184,IF($CU13=Scoring!$D$185,Scoring!$E$185,IF($CU13=Scoring!$D$186,Scoring!$E$186,""))))</f>
        <v>30</v>
      </c>
      <c r="CW13" s="123">
        <f t="shared" si="13"/>
        <v>45</v>
      </c>
      <c r="CX13" s="111" t="s">
        <v>6</v>
      </c>
      <c r="CY13" s="111">
        <f>IF($CX13=Scoring!$D$193,Scoring!$E$193,IF($CX13=Scoring!$D$194,Scoring!$E$194,IF($CX13=Scoring!$D$195,Scoring!$E$195,"")))</f>
        <v>40</v>
      </c>
      <c r="CZ13" s="111" t="s">
        <v>6</v>
      </c>
      <c r="DA13" s="111">
        <f>IF($CZ13=Scoring!$D$196,Scoring!$E$196,IF($CZ13=Scoring!$D$197,Scoring!$E$197,IF($CZ13=Scoring!$D$198,Scoring!$E$198,"")))</f>
        <v>30</v>
      </c>
      <c r="DB13" s="111" t="s">
        <v>6</v>
      </c>
      <c r="DC13" s="111">
        <f>IF($DB13=Scoring!$D$199,Scoring!$E$199,IF($DB13=Scoring!$D$200,Scoring!$E$200,IF($DB13=Scoring!$D$201,Scoring!$E$201,"")))</f>
        <v>20</v>
      </c>
      <c r="DD13" s="111" t="s">
        <v>77</v>
      </c>
      <c r="DE13" s="111">
        <f>IF($DD13=Scoring!$D$202,Scoring!$E$202,IF($DD13=Scoring!$D$203,Scoring!$E$203,IF($DD13=Scoring!$D$204,Scoring!$E$204,IF($DD13=Scoring!$D$205,Scoring!$E$205,""))))</f>
        <v>30</v>
      </c>
      <c r="DF13" s="123">
        <f t="shared" si="14"/>
        <v>120</v>
      </c>
      <c r="DG13" s="124">
        <f t="shared" si="15"/>
        <v>245</v>
      </c>
      <c r="DH13" s="125">
        <f t="shared" si="16"/>
        <v>1100</v>
      </c>
      <c r="DI13" s="88" t="s">
        <v>6</v>
      </c>
      <c r="DJ13" s="88">
        <f>IF($DI13=Scoring!$D$219,Scoring!$E$219,IF($DI13=Scoring!$D$220,Scoring!$E$220,""))</f>
        <v>20</v>
      </c>
      <c r="DK13" s="88" t="s">
        <v>6</v>
      </c>
      <c r="DL13" s="88">
        <f>IF($DK13=Scoring!$D$221,Scoring!$E$221,IF($DK13=Scoring!$D$222,Scoring!$E$222,""))</f>
        <v>20</v>
      </c>
      <c r="DM13" s="88" t="s">
        <v>6</v>
      </c>
      <c r="DN13" s="88">
        <f>IF($DM13=Scoring!$D$223,Scoring!$E$223,IF($DM13=Scoring!$D$224,Scoring!$E$224,""))</f>
        <v>10</v>
      </c>
      <c r="DO13" s="88" t="s">
        <v>6</v>
      </c>
      <c r="DP13" s="88">
        <f>IF($DO13=Scoring!$D$225,Scoring!$E$225,IF($DO13=Scoring!$D$226,Scoring!$E$226,""))</f>
        <v>10</v>
      </c>
      <c r="DQ13" s="123">
        <f t="shared" si="17"/>
        <v>85</v>
      </c>
      <c r="DR13" s="88" t="s">
        <v>7</v>
      </c>
      <c r="DS13" s="88">
        <f>IF($DR13=Scoring!$D$237,Scoring!$E$237,IF($DR13=Scoring!$D$238,Scoring!$E$238,""))</f>
        <v>0</v>
      </c>
      <c r="DT13" s="88" t="s">
        <v>506</v>
      </c>
      <c r="DU13" s="88">
        <f>IF($DT13=Scoring!$D$240,Scoring!$E$240,IF($DT13=Scoring!$D$241,Scoring!$E$241,IF($DT13=Scoring!$D$242,Scoring!$E$242,IF($DT13=Scoring!$D$243,Scoring!$E$243,IF($DT13=Scoring!$D$244,Scoring!$E$244,IF($DT13=Scoring!$D$245,Scoring!$E$245,IF($DT13=Scoring!$D$246,Scoring!$E$246,"")))))))</f>
        <v>60</v>
      </c>
      <c r="DV13" s="88" t="s">
        <v>6</v>
      </c>
      <c r="DW13" s="88">
        <f>IF($DV13=Scoring!$D$247,Scoring!$E$247,IF($DV13=Scoring!$D$248,Scoring!$E$248,""))</f>
        <v>20</v>
      </c>
      <c r="DX13" s="88" t="s">
        <v>6</v>
      </c>
      <c r="DY13" s="88">
        <f>IF($DX13=Scoring!$D$249,Scoring!$E$249,IF($DX13=Scoring!$D$250,Scoring!$E$250,""))</f>
        <v>20</v>
      </c>
      <c r="DZ13" s="88" t="s">
        <v>6</v>
      </c>
      <c r="EA13" s="88">
        <f>IF($DZ13=Scoring!$D$251,Scoring!$E$251,IF($DZ13=Scoring!$D$252,Scoring!$E$252,""))</f>
        <v>10</v>
      </c>
      <c r="EB13" s="88" t="s">
        <v>6</v>
      </c>
      <c r="EC13" s="88">
        <f>IF($EB13=Scoring!$D$253,Scoring!$E$253,IF($EB13=Scoring!$D$254,Scoring!$E$254,""))</f>
        <v>10</v>
      </c>
      <c r="ED13" s="123">
        <f t="shared" si="4"/>
        <v>120</v>
      </c>
      <c r="EE13" s="88" t="s">
        <v>6</v>
      </c>
      <c r="EF13" s="88">
        <f>IF($EE13=Scoring!$D$257,Scoring!$E$257,IF($EE13=Scoring!$D$258,Scoring!$E$258,""))</f>
        <v>20</v>
      </c>
      <c r="EG13" s="88" t="s">
        <v>6</v>
      </c>
      <c r="EH13" s="88">
        <f>IF($EG13=Scoring!$D$259,Scoring!$E$259,IF($EG13=Scoring!$D$260,Scoring!$E$260,""))</f>
        <v>15</v>
      </c>
      <c r="EI13" s="88" t="s">
        <v>6</v>
      </c>
      <c r="EJ13" s="88">
        <f>IF($EI13=Scoring!$D$261,Scoring!$E$261,IF($EI13=Scoring!$D$262,Scoring!$E$262,""))</f>
        <v>15</v>
      </c>
      <c r="EK13" s="123">
        <f t="shared" si="20"/>
        <v>50</v>
      </c>
      <c r="EL13" s="126">
        <f t="shared" si="5"/>
        <v>255</v>
      </c>
      <c r="EM13" s="182">
        <f t="shared" si="6"/>
        <v>1355</v>
      </c>
      <c r="EN13" s="88" t="s">
        <v>408</v>
      </c>
      <c r="EO13" s="88">
        <f>IF($EN13=Scoring!$D$22,Scoring!$K$22,IF($EN13=Scoring!$D$23,Scoring!$K$23,IF($EN13=Scoring!$D$24,Scoring!$K$24,IF($EN13=Scoring!$D$25,Scoring!$K$25,IF($EN13=Scoring!$D$26,Scoring!$K$26,IF($EN13=Scoring!$D$27,Scoring!$K$27,""))))))</f>
        <v>20</v>
      </c>
      <c r="EP13" s="88" t="s">
        <v>6</v>
      </c>
      <c r="EQ13" s="88">
        <f>IF($EP13=Scoring!$D$43,Scoring!$K$43,IF($EP13=Scoring!$D$44,Scoring!$K$44,IF($EP13=Scoring!$D$45,Scoring!$K$45,"")))</f>
        <v>10</v>
      </c>
      <c r="ER13" s="88" t="s">
        <v>418</v>
      </c>
      <c r="ES13" s="88">
        <f>IF($ER13=Scoring!$D$52,Scoring!$K$52,IF($ER13=Scoring!$D$53,Scoring!$K$53,IF($ER13=Scoring!$D$54,Scoring!$K$54,IF($ER13=Scoring!$D$55,Scoring!$K$55,IF($ER13=Scoring!$D$56,Scoring!$K$56,"")))))</f>
        <v>20</v>
      </c>
      <c r="ET13" s="88" t="s">
        <v>6</v>
      </c>
      <c r="EU13" s="88">
        <f>IF($ET13=Scoring!$D$80,Scoring!$K$80,IF($ET13=Scoring!$D$81,Scoring!$K$81,""))</f>
        <v>10</v>
      </c>
      <c r="EV13" s="88" t="s">
        <v>6</v>
      </c>
      <c r="EW13" s="88">
        <f>IF($EV13=Scoring!$D$103,Scoring!$K$103,IF($EV13=Scoring!$D$104,Scoring!$K$104,IF($EV13=Scoring!$D$105,Scoring!$K$105,"")))</f>
        <v>10</v>
      </c>
      <c r="EX13" s="88" t="s">
        <v>6</v>
      </c>
      <c r="EY13" s="88">
        <f>IF($EX13=Scoring!$D$157,Scoring!$K$157,IF($EX13=Scoring!$D$158,Scoring!$K$158,IF($EX13=Scoring!$D$159,Scoring!$K$159,"")))</f>
        <v>15</v>
      </c>
      <c r="EZ13" s="88" t="s">
        <v>439</v>
      </c>
      <c r="FA13" s="88">
        <f>IF($EZ13=Scoring!$J$160,Scoring!$K$160,IF($EZ13=Scoring!$J$161,Scoring!$K$161,IF($EZ13=Scoring!$J$162,Scoring!$K$162,IF($EZ13=Scoring!$J$163,Scoring!$K$163,""))))</f>
        <v>10</v>
      </c>
      <c r="FB13" s="88" t="s">
        <v>6</v>
      </c>
      <c r="FC13" s="88">
        <f>IF($FB13=Scoring!$D$166,Scoring!$K$166,IF($FB13=Scoring!$D$167,Scoring!$K$167,""))</f>
        <v>10</v>
      </c>
      <c r="FD13" s="88" t="s">
        <v>6</v>
      </c>
      <c r="FE13" s="88">
        <f>IF($FD13=Scoring!$D$227,Scoring!$K$227,IF($FD13=Scoring!$D$228,Scoring!$K$228,""))</f>
        <v>10</v>
      </c>
      <c r="FF13" s="88" t="s">
        <v>6</v>
      </c>
      <c r="FG13" s="88">
        <f>IF($FF13=Scoring!$D$229,Scoring!$K$229,IF($FF13=Scoring!$D$230,Scoring!$K$230,""))</f>
        <v>10</v>
      </c>
      <c r="FH13" s="88" t="s">
        <v>7</v>
      </c>
      <c r="FI13" s="88">
        <f>IF($FH13=Scoring!$D$231,Scoring!$K$231,IF($FH13=Scoring!$D$232,Scoring!$K$232,""))</f>
        <v>0</v>
      </c>
      <c r="FJ13" s="88" t="s">
        <v>6</v>
      </c>
      <c r="FK13" s="88">
        <f>IF($FJ13=Scoring!$D$233,Scoring!$K$233,IF($FJ13=Scoring!$D$234,Scoring!$K$234,""))</f>
        <v>5</v>
      </c>
      <c r="FL13" s="126">
        <f t="shared" si="18"/>
        <v>120</v>
      </c>
      <c r="FM13" s="88" t="s">
        <v>454</v>
      </c>
      <c r="FN13" s="88"/>
      <c r="FO13" s="88" t="s">
        <v>535</v>
      </c>
      <c r="FP13" s="88"/>
      <c r="FQ13" s="88" t="s">
        <v>535</v>
      </c>
      <c r="FR13" s="88">
        <v>5</v>
      </c>
      <c r="FS13" s="88" t="s">
        <v>525</v>
      </c>
      <c r="FT13" s="88"/>
      <c r="FU13" s="88" t="s">
        <v>525</v>
      </c>
      <c r="FV13" s="88"/>
    </row>
    <row r="14" spans="1:178" s="1" customFormat="1" ht="17.25" customHeight="1">
      <c r="A14" s="85" t="s">
        <v>132</v>
      </c>
      <c r="B14" s="252" t="s">
        <v>332</v>
      </c>
      <c r="C14" s="252" t="s">
        <v>620</v>
      </c>
      <c r="D14" s="252" t="s">
        <v>621</v>
      </c>
      <c r="E14" s="252" t="s">
        <v>622</v>
      </c>
      <c r="F14" s="88" t="s">
        <v>6</v>
      </c>
      <c r="G14" s="88">
        <f>IF($F14=Scoring!$D$5,Scoring!$E$5,IF($F14=Scoring!$D$6,Scoring!$E$6,""))</f>
        <v>20</v>
      </c>
      <c r="H14" s="88" t="s">
        <v>6</v>
      </c>
      <c r="I14" s="88">
        <f>IF($H14=Scoring!$D$7,Scoring!$E$7,IF($H14=Scoring!$D$8,Scoring!$E$8,""))</f>
        <v>20</v>
      </c>
      <c r="J14" s="111" t="s">
        <v>623</v>
      </c>
      <c r="K14" s="88">
        <f>IF($J14=Scoring!$J$9,Scoring!$K$9,IF($J14=Scoring!$J$10,Scoring!$K$10,IF($J14=Scoring!$J$11,Scoring!$K$11,"")))</f>
        <v>10</v>
      </c>
      <c r="L14" s="88" t="s">
        <v>6</v>
      </c>
      <c r="M14" s="88">
        <f>IF($L14=Scoring!$D$12,Scoring!$G$12,IF($L14=Scoring!$D$13,Scoring!$G$13,""))</f>
        <v>10</v>
      </c>
      <c r="N14" s="86">
        <f t="shared" si="7"/>
        <v>40</v>
      </c>
      <c r="O14" s="88" t="s">
        <v>6</v>
      </c>
      <c r="P14" s="88">
        <f>IF($O14=Scoring!$D$14,Scoring!$E$14,IF($O14=Scoring!$D$15,Scoring!$E$15,""))</f>
        <v>30</v>
      </c>
      <c r="Q14" s="88" t="s">
        <v>6</v>
      </c>
      <c r="R14" s="88">
        <f>IF($Q14=Scoring!$D$16,Scoring!$E$16,IF($Q14=Scoring!$D$17,Scoring!$E$17,IF($Q14=Scoring!$D$18,Scoring!$E$18,"")))</f>
        <v>20</v>
      </c>
      <c r="S14" s="86">
        <f t="shared" si="8"/>
        <v>50</v>
      </c>
      <c r="T14" s="88" t="s">
        <v>6</v>
      </c>
      <c r="U14" s="88">
        <f>IF($T14=Scoring!$J$19,Scoring!$K$19,IF($T14=Scoring!$J$20,Scoring!$K$20,IF($T14=Scoring!$J$21,Scoring!$K$21,"")))</f>
        <v>20</v>
      </c>
      <c r="V14" s="111" t="s">
        <v>14</v>
      </c>
      <c r="W14" s="111">
        <f>IF($V14=Scoring!$J$28,Scoring!$K$28,IF($V14=Scoring!$J$29,Scoring!$K$29,IF($V14=Scoring!$J$30,Scoring!$K$30,IF($V14=Scoring!$J$31,Scoring!$K$31,IF($V14=Scoring!$J$32,Scoring!$K$32,IF($V14=Scoring!$J$33,Scoring!$K$33,IF($V14=Scoring!$J$34,Scoring!$K$34,"")))))))</f>
        <v>50</v>
      </c>
      <c r="X14" s="88" t="s">
        <v>6</v>
      </c>
      <c r="Y14" s="88">
        <f>IF($X14=Scoring!$D$35,Scoring!$E$35,IF($X14=Scoring!$D$36,Scoring!$E$36,IF($X14=Scoring!$D$37,Scoring!$E$37,"")))</f>
        <v>20</v>
      </c>
      <c r="Z14" s="88" t="s">
        <v>6</v>
      </c>
      <c r="AA14" s="88">
        <f>IF($Z14=Scoring!$D$38,Scoring!$G$38,IF($Z14=Scoring!$D$39,Scoring!$G$39,""))</f>
        <v>10</v>
      </c>
      <c r="AB14" s="86">
        <f t="shared" si="9"/>
        <v>30</v>
      </c>
      <c r="AC14" s="88" t="s">
        <v>6</v>
      </c>
      <c r="AD14" s="88">
        <f>IF($AC14=Scoring!$D$40,Scoring!$E$40,IF($AC14=Scoring!$D$41,Scoring!$E$41,IF($AC14=Scoring!$D$42,Scoring!$E$42,"")))</f>
        <v>10</v>
      </c>
      <c r="AE14" s="88" t="s">
        <v>6</v>
      </c>
      <c r="AF14" s="88">
        <f>IF($AE14=Scoring!$D$46,Scoring!$E$46,IF($AE14=Scoring!$D$47,Scoring!$E$47,""))</f>
        <v>20</v>
      </c>
      <c r="AG14" s="88" t="s">
        <v>21</v>
      </c>
      <c r="AH14" s="88">
        <f>IF($AG14=Scoring!$D$48,Scoring!$E$48,IF($AG14=Scoring!$D$49,Scoring!$E$49,IF($AG14=Scoring!$D$50,Scoring!$E$50,IF($AG14=Scoring!$D$51,Scoring!$E$51,""))))</f>
        <v>50</v>
      </c>
      <c r="AI14" s="88" t="s">
        <v>6</v>
      </c>
      <c r="AJ14" s="88">
        <f>IF($AI14=Scoring!$D$57,Scoring!$E$57,IF($AI14=Scoring!$D$58,Scoring!$E$58,""))</f>
        <v>30</v>
      </c>
      <c r="AK14" s="123">
        <f t="shared" si="0"/>
        <v>380</v>
      </c>
      <c r="AL14" s="88" t="s">
        <v>6</v>
      </c>
      <c r="AM14" s="88">
        <f>IF($AL14=Scoring!$D$63,Scoring!$E$63,IF($AL14=Scoring!$D$64,Scoring!$E$64,""))</f>
        <v>20</v>
      </c>
      <c r="AN14" s="88" t="s">
        <v>6</v>
      </c>
      <c r="AO14" s="88">
        <f>IF($AN14=Scoring!$D$65,Scoring!$E$65,IF($AN14=Scoring!$D$66,Scoring!$E$66,IF($AN14=Scoring!$D$67,Scoring!$E$67,"")))</f>
        <v>10</v>
      </c>
      <c r="AP14" s="88" t="s">
        <v>25</v>
      </c>
      <c r="AQ14" s="88">
        <f>IF($AP14=Scoring!$D$68,Scoring!$E$68,IF($AP14=Scoring!$D$69,Scoring!$E$69,IF($AP14=Scoring!$D$70,Scoring!$E$70,IF($AP14=Scoring!$D$71,Scoring!$E$71,""))))</f>
        <v>40</v>
      </c>
      <c r="AR14" s="88" t="s">
        <v>6</v>
      </c>
      <c r="AS14" s="88">
        <f>IF($AR14=Scoring!$D$72,Scoring!$E$72,IF($AR14=Scoring!$D$73,Scoring!$E$73,IF($AR14=Scoring!$D$74,Scoring!$E$74,"")))</f>
        <v>30</v>
      </c>
      <c r="AT14" s="88" t="s">
        <v>25</v>
      </c>
      <c r="AU14" s="88">
        <f>IF($AT14=Scoring!$D$75,Scoring!$E$75,IF($AT14=Scoring!$D$76,Scoring!$E$76,IF($AT14=Scoring!$D$77,Scoring!$E$77,IF($AT14=Scoring!$D$78,Scoring!$E$78,""))))</f>
        <v>20</v>
      </c>
      <c r="AV14" s="88">
        <f t="shared" si="19"/>
        <v>50</v>
      </c>
      <c r="AW14" s="88" t="s">
        <v>53</v>
      </c>
      <c r="AX14" s="88" t="str">
        <f>IF($AW14=Scoring!$D$82,Scoring!$K$82,"")</f>
        <v>n/a</v>
      </c>
      <c r="AY14" s="123">
        <f t="shared" si="1"/>
        <v>130</v>
      </c>
      <c r="AZ14" s="111">
        <v>1</v>
      </c>
      <c r="BA14" s="88">
        <f>IF($AZ14=Scoring!$J$85,Scoring!$K$85,IF($AZ14=Scoring!$J$86,Scoring!$K$86,IF($AZ14=Scoring!$J$87,Scoring!$K$87,IF($AZ14=Scoring!$J$88,Scoring!$K$88,IF($AZ14=Scoring!$J$89,Scoring!$K$89,IF($AZ14=Scoring!$J$89,Scoring!$K$89,IF($AZ14=Scoring!$J$89,Scoring!$K$89,"")))))))</f>
        <v>30</v>
      </c>
      <c r="BB14" s="111">
        <v>1</v>
      </c>
      <c r="BC14" s="88">
        <f>IF($BB14=Scoring!$J$92,Scoring!$K$92,IF($BB14=Scoring!$J$93,Scoring!$K$93,IF($BB14=Scoring!$J$94,Scoring!$K$94,IF($BB14=Scoring!$J$95,Scoring!$K$95,IF($BB14=Scoring!$J$96,Scoring!$K$96,IF($BB14=Scoring!$J$97,Scoring!$K$97,IF($BB14=Scoring!$J$99,Scoring!$K$99,"")))))))</f>
        <v>25</v>
      </c>
      <c r="BD14" s="88" t="s">
        <v>6</v>
      </c>
      <c r="BE14" s="88">
        <f>IF($BD14=Scoring!$D$100,Scoring!$E$100,IF($BD14=Scoring!$D$101,Scoring!$E$101,IF($BD14=Scoring!$D$102,Scoring!$E$102,"")))</f>
        <v>15</v>
      </c>
      <c r="BF14" s="123">
        <f t="shared" si="2"/>
        <v>70</v>
      </c>
      <c r="BG14" s="156">
        <f t="shared" si="10"/>
        <v>580</v>
      </c>
      <c r="BH14" s="88" t="s">
        <v>97</v>
      </c>
      <c r="BI14" s="88">
        <f>IF($BH14=Scoring!$D$108,Scoring!$E$108,IF($BH14=Scoring!$D$109,Scoring!$E$109,IF($BH14=Scoring!$D$110,Scoring!$E$110,IF($BH14=Scoring!$D$111,Scoring!$E$111,IF($BH14=Scoring!$D$112,Scoring!$E$112,IF($BH14=Scoring!$D$113,Scoring!$E$113,IF($BH14=Scoring!$D$114,Scoring!$E$114,IF($BH14=Scoring!$D$115,Scoring!$E$115,IF($BH14=Scoring!$D$116,Scoring!$E$116,IF($BH14=Scoring!$D$117,Scoring!$E$117,""))))))))))</f>
        <v>80</v>
      </c>
      <c r="BJ14" s="88" t="s">
        <v>6</v>
      </c>
      <c r="BK14" s="88">
        <f>IF($BJ14=Scoring!$D$118,Scoring!$E$118,IF($BJ14=Scoring!$D$119,Scoring!$E$119,""))</f>
        <v>40</v>
      </c>
      <c r="BL14" s="88" t="s">
        <v>36</v>
      </c>
      <c r="BM14" s="88">
        <f>IF($BL14=Scoring!$D$120,Scoring!$E$120,IF($BL14=Scoring!$D$121,Scoring!$E$121,IF($BL14=Scoring!$D$122,Scoring!$E$122,IF($BL14=Scoring!$D$123,Scoring!$E$123,IF($BL14=Scoring!$D$124,Scoring!$E$124,"")))))</f>
        <v>25</v>
      </c>
      <c r="BN14" s="88" t="s">
        <v>39</v>
      </c>
      <c r="BO14" s="88">
        <f>IF($BN14=Scoring!$D$125,Scoring!$E$125,IF($BN14=Scoring!$D$126,Scoring!$E$126,IF($BN14=Scoring!$D$127,Scoring!$E$127,IF($BN14=Scoring!$D$128,Scoring!$E$128,IF($BN14=Scoring!$D$129,Scoring!$E$129,IF($BN14=Scoring!$D$130,Scoring!$E$130,IF($BN14=Scoring!$D$131,Scoring!$E$131,"")))))))</f>
        <v>10</v>
      </c>
      <c r="BP14" s="88" t="s">
        <v>31</v>
      </c>
      <c r="BQ14" s="88">
        <f>IF($BP14=Scoring!$J$133,Scoring!$K$133,IF($BP14=Scoring!$J$134,Scoring!$K$134,IF($BP14=Scoring!$J$135,Scoring!$K$135,IF($BP14=Scoring!$J$136,Scoring!$K$136,IF($BP14=Scoring!$J$137,Scoring!$K$137,IF($BP14=Scoring!$J$138,Scoring!$K$138,IF($BP14=Scoring!$J$139,Scoring!$K$139,IF($BP14=Scoring!$J$140,Scoring!$K$140,""))))))))</f>
        <v>0</v>
      </c>
      <c r="BR14" s="86">
        <f t="shared" si="11"/>
        <v>35</v>
      </c>
      <c r="BS14" s="183" t="s">
        <v>571</v>
      </c>
      <c r="BT14" s="183" t="s">
        <v>541</v>
      </c>
      <c r="BU14" s="183" t="s">
        <v>553</v>
      </c>
      <c r="BV14" s="183" t="s">
        <v>554</v>
      </c>
      <c r="BW14" s="183" t="s">
        <v>564</v>
      </c>
      <c r="BX14" s="183" t="s">
        <v>488</v>
      </c>
      <c r="BY14" s="183"/>
      <c r="BZ14" s="183"/>
      <c r="CA14" s="183"/>
      <c r="CB14" s="183"/>
      <c r="CC14" s="88" t="s">
        <v>7</v>
      </c>
      <c r="CD14" s="88">
        <f>IF($CC14=Scoring!$D$151,Scoring!$G$151,IF($CC14=Scoring!$D$152,Scoring!$G$152,""))</f>
        <v>0</v>
      </c>
      <c r="CE14" s="88" t="s">
        <v>6</v>
      </c>
      <c r="CF14" s="88">
        <f>IF($CE14=Scoring!$D$153,Scoring!$K$153,IF($CE14=Scoring!$D$154,Scoring!$K$154,""))</f>
        <v>20</v>
      </c>
      <c r="CG14" s="88" t="s">
        <v>6</v>
      </c>
      <c r="CH14" s="88">
        <f>IF($CG14=Scoring!$D$155,Scoring!$G$155,IF($CG14=Scoring!$D$156,Scoring!$G$156,""))</f>
        <v>10</v>
      </c>
      <c r="CI14" s="88" t="s">
        <v>6</v>
      </c>
      <c r="CJ14" s="88">
        <f>IF($CI14=Scoring!$D$164,Scoring!$G$164,IF($CI14=Scoring!$D$165,Scoring!$G$165,""))</f>
        <v>20</v>
      </c>
      <c r="CK14" s="156">
        <f t="shared" si="3"/>
        <v>240</v>
      </c>
      <c r="CL14" s="88" t="s">
        <v>6</v>
      </c>
      <c r="CM14" s="88">
        <f>IF($CL14=Scoring!$D$171,Scoring!$E$171,IF($CL14=Scoring!$D$172,Scoring!$E$172,""))</f>
        <v>30</v>
      </c>
      <c r="CN14" s="88" t="s">
        <v>68</v>
      </c>
      <c r="CO14" s="88">
        <f>IF($CN14=Scoring!$D$173,Scoring!$E$173,IF($CN14=Scoring!$D$174,Scoring!$E$174,IF($CN14=Scoring!$D$175,Scoring!$E$175,IF($CN14=Scoring!$D$176,Scoring!$E$176,""))))</f>
        <v>40</v>
      </c>
      <c r="CP14" s="88" t="s">
        <v>68</v>
      </c>
      <c r="CQ14" s="88">
        <f>IF($CP14=Scoring!$D$177,Scoring!$E$177,IF($CP14=Scoring!$D$178,Scoring!$E$178,IF($CP14=Scoring!$D$179,Scoring!$E$179,IF($CP14=Scoring!$D$180,Scoring!$E$180,""))))</f>
        <v>50</v>
      </c>
      <c r="CR14" s="123">
        <f t="shared" si="12"/>
        <v>120</v>
      </c>
      <c r="CS14" s="88" t="s">
        <v>68</v>
      </c>
      <c r="CT14" s="88">
        <f>IF($CS14=Scoring!$D$183,Scoring!$E$183,IF($CS14=Scoring!$D$184,Scoring!$E$184,IF($CS14=Scoring!$D$185,Scoring!$E$185,IF($CS14=Scoring!$D$186,Scoring!$E$186,""))))</f>
        <v>30</v>
      </c>
      <c r="CU14" s="88" t="s">
        <v>68</v>
      </c>
      <c r="CV14" s="88">
        <f>IF($CU14=Scoring!$D$183,Scoring!$E$183,IF($CU14=Scoring!$D$184,Scoring!$E$184,IF($CU14=Scoring!$D$185,Scoring!$E$185,IF($CU14=Scoring!$D$186,Scoring!$E$186,""))))</f>
        <v>30</v>
      </c>
      <c r="CW14" s="123">
        <f t="shared" si="13"/>
        <v>60</v>
      </c>
      <c r="CX14" s="88" t="s">
        <v>6</v>
      </c>
      <c r="CY14" s="88">
        <f>IF($CX14=Scoring!$D$193,Scoring!$E$193,IF($CX14=Scoring!$D$194,Scoring!$E$194,IF($CX14=Scoring!$D$195,Scoring!$E$195,"")))</f>
        <v>40</v>
      </c>
      <c r="CZ14" s="88" t="s">
        <v>6</v>
      </c>
      <c r="DA14" s="88">
        <f>IF($CZ14=Scoring!$D$196,Scoring!$E$196,IF($CZ14=Scoring!$D$197,Scoring!$E$197,IF($CZ14=Scoring!$D$198,Scoring!$E$198,"")))</f>
        <v>30</v>
      </c>
      <c r="DB14" s="111" t="s">
        <v>6</v>
      </c>
      <c r="DC14" s="111">
        <f>IF($DB14=Scoring!$D$199,Scoring!$E$199,IF($DB14=Scoring!$D$200,Scoring!$E$200,IF($DB14=Scoring!$D$201,Scoring!$E$201,"")))</f>
        <v>20</v>
      </c>
      <c r="DD14" s="111" t="s">
        <v>77</v>
      </c>
      <c r="DE14" s="111">
        <f>IF($DD14=Scoring!$D$202,Scoring!$E$202,IF($DD14=Scoring!$D$203,Scoring!$E$203,IF($DD14=Scoring!$D$204,Scoring!$E$204,IF($DD14=Scoring!$D$205,Scoring!$E$205,""))))</f>
        <v>30</v>
      </c>
      <c r="DF14" s="123">
        <f t="shared" si="14"/>
        <v>120</v>
      </c>
      <c r="DG14" s="124">
        <f t="shared" si="15"/>
        <v>300</v>
      </c>
      <c r="DH14" s="125">
        <f t="shared" si="16"/>
        <v>1120</v>
      </c>
      <c r="DI14" s="88" t="s">
        <v>6</v>
      </c>
      <c r="DJ14" s="88">
        <f>IF($DI14=Scoring!$D$219,Scoring!$E$219,IF($DI14=Scoring!$D$220,Scoring!$E$220,""))</f>
        <v>20</v>
      </c>
      <c r="DK14" s="88" t="s">
        <v>6</v>
      </c>
      <c r="DL14" s="88">
        <f>IF($DK14=Scoring!$D$221,Scoring!$E$221,IF($DK14=Scoring!$D$222,Scoring!$E$222,""))</f>
        <v>20</v>
      </c>
      <c r="DM14" s="88" t="s">
        <v>6</v>
      </c>
      <c r="DN14" s="88">
        <f>IF($DM14=Scoring!$D$223,Scoring!$E$223,IF($DM14=Scoring!$D$224,Scoring!$E$224,""))</f>
        <v>10</v>
      </c>
      <c r="DO14" s="88" t="s">
        <v>6</v>
      </c>
      <c r="DP14" s="88">
        <f>IF($DO14=Scoring!$D$225,Scoring!$E$225,IF($DO14=Scoring!$D$226,Scoring!$E$226,""))</f>
        <v>10</v>
      </c>
      <c r="DQ14" s="123">
        <f t="shared" si="17"/>
        <v>90</v>
      </c>
      <c r="DR14" s="88" t="s">
        <v>7</v>
      </c>
      <c r="DS14" s="88">
        <f>IF($DR14=Scoring!$D$237,Scoring!$E$237,IF($DR14=Scoring!$D$238,Scoring!$E$238,""))</f>
        <v>0</v>
      </c>
      <c r="DT14" s="88" t="s">
        <v>506</v>
      </c>
      <c r="DU14" s="88">
        <f>IF($DT14=Scoring!$D$240,Scoring!$E$240,IF($DT14=Scoring!$D$241,Scoring!$E$241,IF($DT14=Scoring!$D$242,Scoring!$E$242,IF($DT14=Scoring!$D$243,Scoring!$E$243,IF($DT14=Scoring!$D$244,Scoring!$E$244,IF($DT14=Scoring!$D$245,Scoring!$E$245,IF($DT14=Scoring!$D$246,Scoring!$E$246,"")))))))</f>
        <v>60</v>
      </c>
      <c r="DV14" s="88" t="s">
        <v>6</v>
      </c>
      <c r="DW14" s="88">
        <f>IF($DV14=Scoring!$D$247,Scoring!$E$247,IF($DV14=Scoring!$D$248,Scoring!$E$248,""))</f>
        <v>20</v>
      </c>
      <c r="DX14" s="88" t="s">
        <v>6</v>
      </c>
      <c r="DY14" s="88">
        <f>IF($DX14=Scoring!$D$249,Scoring!$E$249,IF($DX14=Scoring!$D$250,Scoring!$E$250,""))</f>
        <v>20</v>
      </c>
      <c r="DZ14" s="88" t="s">
        <v>6</v>
      </c>
      <c r="EA14" s="88">
        <f>IF($DZ14=Scoring!$D$251,Scoring!$E$251,IF($DZ14=Scoring!$D$252,Scoring!$E$252,""))</f>
        <v>10</v>
      </c>
      <c r="EB14" s="88" t="s">
        <v>6</v>
      </c>
      <c r="EC14" s="88">
        <f>IF($EB14=Scoring!$D$253,Scoring!$E$253,IF($EB14=Scoring!$D$254,Scoring!$E$254,""))</f>
        <v>10</v>
      </c>
      <c r="ED14" s="123">
        <f t="shared" si="4"/>
        <v>120</v>
      </c>
      <c r="EE14" s="88" t="s">
        <v>6</v>
      </c>
      <c r="EF14" s="88">
        <f>IF($EE14=Scoring!$D$257,Scoring!$E$257,IF($EE14=Scoring!$D$258,Scoring!$E$258,""))</f>
        <v>20</v>
      </c>
      <c r="EG14" s="88" t="s">
        <v>7</v>
      </c>
      <c r="EH14" s="88">
        <f>IF($EG14=Scoring!$D$259,Scoring!$E$259,IF($EG14=Scoring!$D$260,Scoring!$E$260,""))</f>
        <v>0</v>
      </c>
      <c r="EI14" s="88" t="s">
        <v>6</v>
      </c>
      <c r="EJ14" s="88">
        <f>IF($EI14=Scoring!$D$261,Scoring!$E$261,IF($EI14=Scoring!$D$262,Scoring!$E$262,""))</f>
        <v>15</v>
      </c>
      <c r="EK14" s="123">
        <f t="shared" si="20"/>
        <v>35</v>
      </c>
      <c r="EL14" s="126">
        <f t="shared" si="5"/>
        <v>245</v>
      </c>
      <c r="EM14" s="182">
        <f t="shared" si="6"/>
        <v>1365</v>
      </c>
      <c r="EN14" s="88" t="s">
        <v>407</v>
      </c>
      <c r="EO14" s="88">
        <f>IF($EN14=Scoring!$D$22,Scoring!$K$22,IF($EN14=Scoring!$D$23,Scoring!$K$23,IF($EN14=Scoring!$D$24,Scoring!$K$24,IF($EN14=Scoring!$D$25,Scoring!$K$25,IF($EN14=Scoring!$D$26,Scoring!$K$26,IF($EN14=Scoring!$D$27,Scoring!$K$27,""))))))</f>
        <v>30</v>
      </c>
      <c r="EP14" s="88" t="s">
        <v>7</v>
      </c>
      <c r="EQ14" s="88">
        <v>10</v>
      </c>
      <c r="ER14" s="88" t="s">
        <v>418</v>
      </c>
      <c r="ES14" s="88">
        <f>IF($ER14=Scoring!$D$52,Scoring!$K$52,IF($ER14=Scoring!$D$53,Scoring!$K$53,IF($ER14=Scoring!$D$54,Scoring!$K$54,IF($ER14=Scoring!$D$55,Scoring!$K$55,IF($ER14=Scoring!$D$56,Scoring!$K$56,"")))))</f>
        <v>20</v>
      </c>
      <c r="ET14" s="88" t="s">
        <v>6</v>
      </c>
      <c r="EU14" s="88">
        <f>IF($ET14=Scoring!$D$80,Scoring!$K$80,IF($ET14=Scoring!$D$81,Scoring!$K$81,""))</f>
        <v>10</v>
      </c>
      <c r="EV14" s="88" t="s">
        <v>7</v>
      </c>
      <c r="EW14" s="88">
        <f>IF($EV14=Scoring!$D$103,Scoring!$K$103,IF($EV14=Scoring!$D$104,Scoring!$K$104,IF($EV14=Scoring!$D$105,Scoring!$K$105,"")))</f>
        <v>0</v>
      </c>
      <c r="EX14" s="88" t="s">
        <v>6</v>
      </c>
      <c r="EY14" s="88">
        <f>IF($EX14=Scoring!$D$157,Scoring!$K$157,IF($EX14=Scoring!$D$158,Scoring!$K$158,IF($EX14=Scoring!$D$159,Scoring!$K$159,"")))</f>
        <v>15</v>
      </c>
      <c r="EZ14" s="88" t="s">
        <v>439</v>
      </c>
      <c r="FA14" s="88">
        <f>IF($EZ14=Scoring!$J$160,Scoring!$K$160,IF($EZ14=Scoring!$J$161,Scoring!$K$161,IF($EZ14=Scoring!$J$162,Scoring!$K$162,IF($EZ14=Scoring!$J$163,Scoring!$K$163,""))))</f>
        <v>10</v>
      </c>
      <c r="FB14" s="88" t="s">
        <v>6</v>
      </c>
      <c r="FC14" s="88">
        <f>IF($FB14=Scoring!$D$166,Scoring!$K$166,IF($FB14=Scoring!$D$167,Scoring!$K$167,""))</f>
        <v>10</v>
      </c>
      <c r="FD14" s="88" t="s">
        <v>6</v>
      </c>
      <c r="FE14" s="88">
        <f>IF($FD14=Scoring!$D$227,Scoring!$K$227,IF($FD14=Scoring!$D$228,Scoring!$K$228,""))</f>
        <v>10</v>
      </c>
      <c r="FF14" s="88" t="s">
        <v>6</v>
      </c>
      <c r="FG14" s="88">
        <f>IF($FF14=Scoring!$D$229,Scoring!$K$229,IF($FF14=Scoring!$D$230,Scoring!$K$230,""))</f>
        <v>10</v>
      </c>
      <c r="FH14" s="88" t="s">
        <v>6</v>
      </c>
      <c r="FI14" s="88">
        <f>IF($FH14=Scoring!$D$231,Scoring!$K$231,IF($FH14=Scoring!$D$232,Scoring!$K$232,""))</f>
        <v>5</v>
      </c>
      <c r="FJ14" s="88" t="s">
        <v>6</v>
      </c>
      <c r="FK14" s="88">
        <f>IF($FJ14=Scoring!$D$233,Scoring!$K$233,IF($FJ14=Scoring!$D$234,Scoring!$K$234,""))</f>
        <v>5</v>
      </c>
      <c r="FL14" s="126">
        <f t="shared" si="18"/>
        <v>125</v>
      </c>
      <c r="FM14" s="88" t="s">
        <v>454</v>
      </c>
      <c r="FN14" s="88"/>
      <c r="FO14" s="88" t="s">
        <v>535</v>
      </c>
      <c r="FP14" s="88"/>
      <c r="FQ14" s="88" t="s">
        <v>535</v>
      </c>
      <c r="FR14" s="88">
        <v>5</v>
      </c>
      <c r="FS14" s="88" t="s">
        <v>1</v>
      </c>
      <c r="FT14" s="88"/>
      <c r="FU14" s="88" t="s">
        <v>1</v>
      </c>
      <c r="FV14" s="88"/>
    </row>
    <row r="15" spans="1:178" s="1" customFormat="1">
      <c r="A15" s="85" t="s">
        <v>131</v>
      </c>
      <c r="B15" s="252" t="s">
        <v>361</v>
      </c>
      <c r="C15" s="252" t="s">
        <v>362</v>
      </c>
      <c r="D15" s="252" t="s">
        <v>604</v>
      </c>
      <c r="E15" s="252" t="s">
        <v>363</v>
      </c>
      <c r="F15" s="88" t="s">
        <v>6</v>
      </c>
      <c r="G15" s="88">
        <f>IF($F15=Scoring!$D$5,Scoring!$E$5,IF($F15=Scoring!$D$6,Scoring!$E$6,""))</f>
        <v>20</v>
      </c>
      <c r="H15" s="88" t="s">
        <v>6</v>
      </c>
      <c r="I15" s="88">
        <f>IF($H15=Scoring!$D$7,Scoring!$E$7,IF($H15=Scoring!$D$8,Scoring!$E$8,""))</f>
        <v>20</v>
      </c>
      <c r="J15" s="111" t="s">
        <v>623</v>
      </c>
      <c r="K15" s="111">
        <f>IF($J15=Scoring!$J$9,Scoring!$K$9,IF($J15=Scoring!$J$10,Scoring!$K$10,IF($J15=Scoring!$J$11,Scoring!$K$11,"")))</f>
        <v>10</v>
      </c>
      <c r="L15" s="88" t="s">
        <v>6</v>
      </c>
      <c r="M15" s="88">
        <f>IF($L15=Scoring!$D$12,Scoring!$G$12,IF($L15=Scoring!$D$13,Scoring!$G$13,""))</f>
        <v>10</v>
      </c>
      <c r="N15" s="86">
        <f t="shared" si="7"/>
        <v>40</v>
      </c>
      <c r="O15" s="88" t="s">
        <v>6</v>
      </c>
      <c r="P15" s="88">
        <f>IF($O15=Scoring!$D$14,Scoring!$E$14,IF($O15=Scoring!$D$15,Scoring!$E$15,""))</f>
        <v>30</v>
      </c>
      <c r="Q15" s="88" t="s">
        <v>6</v>
      </c>
      <c r="R15" s="88">
        <f>IF($Q15=Scoring!$D$16,Scoring!$E$16,IF($Q15=Scoring!$D$17,Scoring!$E$17,IF($Q15=Scoring!$D$18,Scoring!$E$18,"")))</f>
        <v>20</v>
      </c>
      <c r="S15" s="86">
        <f t="shared" si="8"/>
        <v>50</v>
      </c>
      <c r="T15" s="88" t="s">
        <v>6</v>
      </c>
      <c r="U15" s="88">
        <f>IF($T15=Scoring!$J$19,Scoring!$K$19,IF($T15=Scoring!$J$20,Scoring!$K$20,IF($T15=Scoring!$J$21,Scoring!$K$21,"")))</f>
        <v>20</v>
      </c>
      <c r="V15" s="111" t="s">
        <v>14</v>
      </c>
      <c r="W15" s="111">
        <f>IF($V15=Scoring!$J$28,Scoring!$K$28,IF($V15=Scoring!$J$29,Scoring!$K$29,IF($V15=Scoring!$J$30,Scoring!$K$30,IF($V15=Scoring!$J$31,Scoring!$K$31,IF($V15=Scoring!$J$32,Scoring!$K$32,IF($V15=Scoring!$J$33,Scoring!$K$33,IF($V15=Scoring!$J$34,Scoring!$K$34,"")))))))</f>
        <v>50</v>
      </c>
      <c r="X15" s="88" t="s">
        <v>7</v>
      </c>
      <c r="Y15" s="88">
        <f>IF($X15=Scoring!$D$35,Scoring!$E$35,IF($X15=Scoring!$D$36,Scoring!$E$36,IF($X15=Scoring!$D$37,Scoring!$E$37,"")))</f>
        <v>0</v>
      </c>
      <c r="Z15" s="88" t="s">
        <v>6</v>
      </c>
      <c r="AA15" s="88">
        <f>IF($Z15=Scoring!$D$38,Scoring!$G$38,IF($Z15=Scoring!$D$39,Scoring!$G$39,""))</f>
        <v>10</v>
      </c>
      <c r="AB15" s="86">
        <f t="shared" si="9"/>
        <v>10</v>
      </c>
      <c r="AC15" s="88" t="s">
        <v>6</v>
      </c>
      <c r="AD15" s="88">
        <f>IF($AC15=Scoring!$D$40,Scoring!$E$40,IF($AC15=Scoring!$D$41,Scoring!$E$41,IF($AC15=Scoring!$D$42,Scoring!$E$42,"")))</f>
        <v>10</v>
      </c>
      <c r="AE15" s="88" t="s">
        <v>6</v>
      </c>
      <c r="AF15" s="88">
        <f>IF($AE15=Scoring!$D$46,Scoring!$E$46,IF($AE15=Scoring!$D$47,Scoring!$E$47,""))</f>
        <v>20</v>
      </c>
      <c r="AG15" s="88" t="s">
        <v>21</v>
      </c>
      <c r="AH15" s="88">
        <f>IF($AG15=Scoring!$D$48,Scoring!$E$48,IF($AG15=Scoring!$D$49,Scoring!$E$49,IF($AG15=Scoring!$D$50,Scoring!$E$50,IF($AG15=Scoring!$D$51,Scoring!$E$51,""))))</f>
        <v>50</v>
      </c>
      <c r="AI15" s="88" t="s">
        <v>7</v>
      </c>
      <c r="AJ15" s="88">
        <f>IF($AI15=Scoring!$D$57,Scoring!$E$57,IF($AI15=Scoring!$D$58,Scoring!$E$58,""))</f>
        <v>0</v>
      </c>
      <c r="AK15" s="123">
        <f t="shared" si="0"/>
        <v>340</v>
      </c>
      <c r="AL15" s="88" t="s">
        <v>6</v>
      </c>
      <c r="AM15" s="88">
        <f>IF($AL15=Scoring!$D$63,Scoring!$E$63,IF($AL15=Scoring!$D$64,Scoring!$E$64,""))</f>
        <v>20</v>
      </c>
      <c r="AN15" s="88" t="s">
        <v>6</v>
      </c>
      <c r="AO15" s="88">
        <f>IF($AN15=Scoring!$D$65,Scoring!$E$65,IF($AN15=Scoring!$D$66,Scoring!$E$66,IF($AN15=Scoring!$D$67,Scoring!$E$67,"")))</f>
        <v>10</v>
      </c>
      <c r="AP15" s="88" t="s">
        <v>24</v>
      </c>
      <c r="AQ15" s="88">
        <f>IF($AP15=Scoring!$D$68,Scoring!$E$68,IF($AP15=Scoring!$D$69,Scoring!$E$69,IF($AP15=Scoring!$D$70,Scoring!$E$70,IF($AP15=Scoring!$D$71,Scoring!$E$71,""))))</f>
        <v>10</v>
      </c>
      <c r="AR15" s="88" t="s">
        <v>6</v>
      </c>
      <c r="AS15" s="88">
        <f>IF($AR15=Scoring!$D$72,Scoring!$E$72,IF($AR15=Scoring!$D$73,Scoring!$E$73,IF($AR15=Scoring!$D$74,Scoring!$E$74,"")))</f>
        <v>30</v>
      </c>
      <c r="AT15" s="88" t="s">
        <v>25</v>
      </c>
      <c r="AU15" s="88">
        <f>IF($AT15=Scoring!$D$75,Scoring!$E$75,IF($AT15=Scoring!$D$76,Scoring!$E$76,IF($AT15=Scoring!$D$77,Scoring!$E$77,IF($AT15=Scoring!$D$78,Scoring!$E$78,""))))</f>
        <v>20</v>
      </c>
      <c r="AV15" s="88">
        <f t="shared" si="19"/>
        <v>50</v>
      </c>
      <c r="AW15" s="88" t="s">
        <v>53</v>
      </c>
      <c r="AX15" s="88" t="str">
        <f>IF($AW15=Scoring!$D$82,Scoring!$K$82,"")</f>
        <v>n/a</v>
      </c>
      <c r="AY15" s="123">
        <f t="shared" si="1"/>
        <v>90</v>
      </c>
      <c r="AZ15" s="111">
        <v>1</v>
      </c>
      <c r="BA15" s="88">
        <f>IF($AZ15=Scoring!$J$85,Scoring!$K$85,IF($AZ15=Scoring!$J$86,Scoring!$K$86,IF($AZ15=Scoring!$J$87,Scoring!$K$87,IF($AZ15=Scoring!$J$88,Scoring!$K$88,IF($AZ15=Scoring!$J$89,Scoring!$K$89,IF($AZ15=Scoring!$J$89,Scoring!$K$89,IF($AZ15=Scoring!$J$89,Scoring!$K$89,"")))))))</f>
        <v>30</v>
      </c>
      <c r="BB15" s="111" t="s">
        <v>406</v>
      </c>
      <c r="BC15" s="88">
        <f>IF($BB15=Scoring!$J$92,Scoring!$K$92,IF($BB15=Scoring!$J$93,Scoring!$K$93,IF($BB15=Scoring!$J$94,Scoring!$K$94,IF($BB15=Scoring!$J$95,Scoring!$K$95,IF($BB15=Scoring!$J$96,Scoring!$K$96,IF($BB15=Scoring!$J$97,Scoring!$K$97,IF($BB15=Scoring!$J$99,Scoring!$K$99,"")))))))</f>
        <v>20</v>
      </c>
      <c r="BD15" s="88" t="s">
        <v>6</v>
      </c>
      <c r="BE15" s="88">
        <f>IF($BD15=Scoring!$D$100,Scoring!$E$100,IF($BD15=Scoring!$D$101,Scoring!$E$101,IF($BD15=Scoring!$D$102,Scoring!$E$102,"")))</f>
        <v>15</v>
      </c>
      <c r="BF15" s="123">
        <f t="shared" si="2"/>
        <v>65</v>
      </c>
      <c r="BG15" s="156">
        <f>AK15+AY15+BF15</f>
        <v>495</v>
      </c>
      <c r="BH15" s="88" t="s">
        <v>105</v>
      </c>
      <c r="BI15" s="88">
        <f>IF($BH15=Scoring!$D$108,Scoring!$E$108,IF($BH15=Scoring!$D$109,Scoring!$E$109,IF($BH15=Scoring!$D$110,Scoring!$E$110,IF($BH15=Scoring!$D$111,Scoring!$E$111,IF($BH15=Scoring!$D$112,Scoring!$E$112,IF($BH15=Scoring!$D$113,Scoring!$E$113,IF($BH15=Scoring!$D$114,Scoring!$E$114,IF($BH15=Scoring!$D$115,Scoring!$E$115,IF($BH15=Scoring!$D$116,Scoring!$E$116,IF($BH15=Scoring!$D$117,Scoring!$E$117,""))))))))))</f>
        <v>0</v>
      </c>
      <c r="BJ15" s="88" t="s">
        <v>6</v>
      </c>
      <c r="BK15" s="88">
        <f>IF($BJ15=Scoring!$D$118,Scoring!$E$118,IF($BJ15=Scoring!$D$119,Scoring!$E$119,""))</f>
        <v>40</v>
      </c>
      <c r="BL15" s="88" t="s">
        <v>31</v>
      </c>
      <c r="BM15" s="88">
        <f>IF($BL15=Scoring!$D$120,Scoring!$E$120,IF($BL15=Scoring!$D$121,Scoring!$E$121,IF($BL15=Scoring!$D$122,Scoring!$E$122,IF($BL15=Scoring!$D$123,Scoring!$E$123,IF($BL15=Scoring!$D$124,Scoring!$E$124,"")))))</f>
        <v>0</v>
      </c>
      <c r="BN15" s="88" t="s">
        <v>40</v>
      </c>
      <c r="BO15" s="88">
        <f>IF($BN15=Scoring!$D$125,Scoring!$E$125,IF($BN15=Scoring!$D$126,Scoring!$E$126,IF($BN15=Scoring!$D$127,Scoring!$E$127,IF($BN15=Scoring!$D$128,Scoring!$E$128,IF($BN15=Scoring!$D$129,Scoring!$E$129,IF($BN15=Scoring!$D$130,Scoring!$E$130,IF($BN15=Scoring!$D$131,Scoring!$E$131,"")))))))</f>
        <v>20</v>
      </c>
      <c r="BP15" s="88" t="s">
        <v>31</v>
      </c>
      <c r="BQ15" s="88">
        <f>IF($BP15=Scoring!$J$133,Scoring!$K$133,IF($BP15=Scoring!$J$134,Scoring!$K$134,IF($BP15=Scoring!$J$135,Scoring!$K$135,IF($BP15=Scoring!$J$136,Scoring!$K$136,IF($BP15=Scoring!$J$137,Scoring!$K$137,IF($BP15=Scoring!$J$138,Scoring!$K$138,IF($BP15=Scoring!$J$139,Scoring!$K$139,IF($BP15=Scoring!$J$140,Scoring!$K$140,""))))))))</f>
        <v>0</v>
      </c>
      <c r="BR15" s="86">
        <f t="shared" si="11"/>
        <v>20</v>
      </c>
      <c r="BS15" s="183" t="s">
        <v>488</v>
      </c>
      <c r="BT15" s="183"/>
      <c r="BU15" s="183"/>
      <c r="BV15" s="183"/>
      <c r="BW15" s="183"/>
      <c r="BX15" s="183" t="s">
        <v>488</v>
      </c>
      <c r="BY15" s="183"/>
      <c r="BZ15" s="183"/>
      <c r="CA15" s="183"/>
      <c r="CB15" s="183"/>
      <c r="CC15" s="88" t="s">
        <v>7</v>
      </c>
      <c r="CD15" s="88">
        <f>IF($CC15=Scoring!$D$151,Scoring!$G$151,IF($CC15=Scoring!$D$152,Scoring!$G$152,""))</f>
        <v>0</v>
      </c>
      <c r="CE15" s="88" t="s">
        <v>6</v>
      </c>
      <c r="CF15" s="88">
        <f>IF($CE15=Scoring!$D$153,Scoring!$K$153,IF($CE15=Scoring!$D$154,Scoring!$K$154,""))</f>
        <v>20</v>
      </c>
      <c r="CG15" s="88" t="s">
        <v>6</v>
      </c>
      <c r="CH15" s="88">
        <f>IF($CG15=Scoring!$D$155,Scoring!$G$155,IF($CG15=Scoring!$D$156,Scoring!$G$156,""))</f>
        <v>10</v>
      </c>
      <c r="CI15" s="88" t="s">
        <v>6</v>
      </c>
      <c r="CJ15" s="88">
        <f>IF($CI15=Scoring!$D$164,Scoring!$G$164,IF($CI15=Scoring!$D$165,Scoring!$G$165,""))</f>
        <v>20</v>
      </c>
      <c r="CK15" s="156">
        <f t="shared" si="3"/>
        <v>135</v>
      </c>
      <c r="CL15" s="88" t="s">
        <v>7</v>
      </c>
      <c r="CM15" s="88">
        <f>IF($CL15=Scoring!$D$171,Scoring!$E$171,IF($CL15=Scoring!$D$172,Scoring!$E$172,""))</f>
        <v>0</v>
      </c>
      <c r="CN15" s="88" t="s">
        <v>67</v>
      </c>
      <c r="CO15" s="88">
        <f>IF($CN15=Scoring!$D$173,Scoring!$E$173,IF($CN15=Scoring!$D$174,Scoring!$E$174,IF($CN15=Scoring!$D$175,Scoring!$E$175,IF($CN15=Scoring!$D$176,Scoring!$E$176,""))))</f>
        <v>20</v>
      </c>
      <c r="CP15" s="88" t="s">
        <v>67</v>
      </c>
      <c r="CQ15" s="88">
        <f>IF($CP15=Scoring!$D$177,Scoring!$E$177,IF($CP15=Scoring!$D$178,Scoring!$E$178,IF($CP15=Scoring!$D$179,Scoring!$E$179,IF($CP15=Scoring!$D$180,Scoring!$E$180,""))))</f>
        <v>20</v>
      </c>
      <c r="CR15" s="123">
        <f t="shared" si="12"/>
        <v>40</v>
      </c>
      <c r="CS15" s="88" t="s">
        <v>67</v>
      </c>
      <c r="CT15" s="88">
        <f>IF($CS15=Scoring!$D$183,Scoring!$E$183,IF($CS15=Scoring!$D$184,Scoring!$E$184,IF($CS15=Scoring!$D$185,Scoring!$E$185,IF($CS15=Scoring!$D$186,Scoring!$E$186,""))))</f>
        <v>15</v>
      </c>
      <c r="CU15" s="88" t="s">
        <v>67</v>
      </c>
      <c r="CV15" s="88">
        <f>IF($CU15=Scoring!$D$183,Scoring!$E$183,IF($CU15=Scoring!$D$184,Scoring!$E$184,IF($CU15=Scoring!$D$185,Scoring!$E$185,IF($CU15=Scoring!$D$186,Scoring!$E$186,""))))</f>
        <v>15</v>
      </c>
      <c r="CW15" s="123">
        <f t="shared" si="13"/>
        <v>30</v>
      </c>
      <c r="CX15" s="88" t="s">
        <v>6</v>
      </c>
      <c r="CY15" s="88">
        <f>IF($CX15=Scoring!$D$193,Scoring!$E$193,IF($CX15=Scoring!$D$194,Scoring!$E$194,IF($CX15=Scoring!$D$195,Scoring!$E$195,"")))</f>
        <v>40</v>
      </c>
      <c r="CZ15" s="88" t="s">
        <v>31</v>
      </c>
      <c r="DA15" s="88">
        <f>IF($CZ15=Scoring!$D$196,Scoring!$E$196,IF($CZ15=Scoring!$D$197,Scoring!$E$197,IF($CZ15=Scoring!$D$198,Scoring!$E$198,"")))</f>
        <v>0</v>
      </c>
      <c r="DB15" s="111" t="s">
        <v>6</v>
      </c>
      <c r="DC15" s="111">
        <f>IF($DB15=Scoring!$D$199,Scoring!$E$199,IF($DB15=Scoring!$D$200,Scoring!$E$200,IF($DB15=Scoring!$D$201,Scoring!$E$201,"")))</f>
        <v>20</v>
      </c>
      <c r="DD15" s="88" t="s">
        <v>77</v>
      </c>
      <c r="DE15" s="88">
        <f>IF($DD15=Scoring!$D$202,Scoring!$E$202,IF($DD15=Scoring!$D$203,Scoring!$E$203,IF($DD15=Scoring!$D$204,Scoring!$E$204,IF($DD15=Scoring!$D$205,Scoring!$E$205,""))))</f>
        <v>30</v>
      </c>
      <c r="DF15" s="123">
        <f t="shared" si="14"/>
        <v>90</v>
      </c>
      <c r="DG15" s="124">
        <f t="shared" si="15"/>
        <v>160</v>
      </c>
      <c r="DH15" s="125">
        <f t="shared" si="16"/>
        <v>790</v>
      </c>
      <c r="DI15" s="88" t="s">
        <v>6</v>
      </c>
      <c r="DJ15" s="88">
        <f>IF($DI15=Scoring!$D$219,Scoring!$E$219,IF($DI15=Scoring!$D$220,Scoring!$E$220,""))</f>
        <v>20</v>
      </c>
      <c r="DK15" s="88" t="s">
        <v>7</v>
      </c>
      <c r="DL15" s="88">
        <f>IF($DK15=Scoring!$D$221,Scoring!$E$221,IF($DK15=Scoring!$D$222,Scoring!$E$222,""))</f>
        <v>0</v>
      </c>
      <c r="DM15" s="88" t="s">
        <v>6</v>
      </c>
      <c r="DN15" s="88">
        <f>IF($DM15=Scoring!$D$223,Scoring!$E$223,IF($DM15=Scoring!$D$224,Scoring!$E$224,""))</f>
        <v>10</v>
      </c>
      <c r="DO15" s="88" t="s">
        <v>6</v>
      </c>
      <c r="DP15" s="88">
        <f>IF($DO15=Scoring!$D$225,Scoring!$E$225,IF($DO15=Scoring!$D$226,Scoring!$E$226,""))</f>
        <v>10</v>
      </c>
      <c r="DQ15" s="123">
        <f t="shared" si="17"/>
        <v>70</v>
      </c>
      <c r="DR15" s="88" t="s">
        <v>6</v>
      </c>
      <c r="DS15" s="88">
        <f>IF($DR15=Scoring!$D$237,Scoring!$E$237,IF($DR15=Scoring!$D$238,Scoring!$E$238,""))</f>
        <v>20</v>
      </c>
      <c r="DT15" s="88" t="s">
        <v>506</v>
      </c>
      <c r="DU15" s="88">
        <f>IF($DT15=Scoring!$D$240,Scoring!$E$240,IF($DT15=Scoring!$D$241,Scoring!$E$241,IF($DT15=Scoring!$D$242,Scoring!$E$242,IF($DT15=Scoring!$D$243,Scoring!$E$243,IF($DT15=Scoring!$D$244,Scoring!$E$244,IF($DT15=Scoring!$D$245,Scoring!$E$245,IF($DT15=Scoring!$D$246,Scoring!$E$246,"")))))))</f>
        <v>60</v>
      </c>
      <c r="DV15" s="88" t="s">
        <v>6</v>
      </c>
      <c r="DW15" s="88">
        <f>IF($DV15=Scoring!$D$247,Scoring!$E$247,IF($DV15=Scoring!$D$248,Scoring!$E$248,""))</f>
        <v>20</v>
      </c>
      <c r="DX15" s="88" t="s">
        <v>6</v>
      </c>
      <c r="DY15" s="88">
        <f>IF($DX15=Scoring!$D$249,Scoring!$E$249,IF($DX15=Scoring!$D$250,Scoring!$E$250,""))</f>
        <v>20</v>
      </c>
      <c r="DZ15" s="88" t="s">
        <v>6</v>
      </c>
      <c r="EA15" s="88">
        <f>IF($DZ15=Scoring!$D$251,Scoring!$E$251,IF($DZ15=Scoring!$D$252,Scoring!$E$252,""))</f>
        <v>10</v>
      </c>
      <c r="EB15" s="88" t="s">
        <v>6</v>
      </c>
      <c r="EC15" s="88">
        <f>IF($EB15=Scoring!$D$253,Scoring!$E$253,IF($EB15=Scoring!$D$254,Scoring!$E$254,""))</f>
        <v>10</v>
      </c>
      <c r="ED15" s="123">
        <f t="shared" si="4"/>
        <v>140</v>
      </c>
      <c r="EE15" s="88" t="s">
        <v>6</v>
      </c>
      <c r="EF15" s="88">
        <f>IF($EE15=Scoring!$D$257,Scoring!$E$257,IF($EE15=Scoring!$D$258,Scoring!$E$258,""))</f>
        <v>20</v>
      </c>
      <c r="EG15" s="88" t="s">
        <v>6</v>
      </c>
      <c r="EH15" s="88">
        <f>IF($EG15=Scoring!$D$259,Scoring!$E$259,IF($EG15=Scoring!$D$260,Scoring!$E$260,""))</f>
        <v>15</v>
      </c>
      <c r="EI15" s="88" t="s">
        <v>6</v>
      </c>
      <c r="EJ15" s="88">
        <f>IF($EI15=Scoring!$D$261,Scoring!$E$261,IF($EI15=Scoring!$D$262,Scoring!$E$262,""))</f>
        <v>15</v>
      </c>
      <c r="EK15" s="123">
        <f t="shared" si="20"/>
        <v>50</v>
      </c>
      <c r="EL15" s="126">
        <f t="shared" si="5"/>
        <v>260</v>
      </c>
      <c r="EM15" s="182">
        <f t="shared" si="6"/>
        <v>1050</v>
      </c>
      <c r="EN15" s="88" t="s">
        <v>406</v>
      </c>
      <c r="EO15" s="88">
        <f>IF($EN15=Scoring!$D$22,Scoring!$K$22,IF($EN15=Scoring!$D$23,Scoring!$K$23,IF($EN15=Scoring!$D$24,Scoring!$K$24,IF($EN15=Scoring!$D$25,Scoring!$K$25,IF($EN15=Scoring!$D$26,Scoring!$K$26,IF($EN15=Scoring!$D$27,Scoring!$K$27,""))))))</f>
        <v>50</v>
      </c>
      <c r="EP15" s="88" t="s">
        <v>6</v>
      </c>
      <c r="EQ15" s="88">
        <f>IF($EP15=Scoring!$D$43,Scoring!$K$43,IF($EP15=Scoring!$D$44,Scoring!$K$44,IF($EP15=Scoring!$D$45,Scoring!$K$45,"")))</f>
        <v>10</v>
      </c>
      <c r="ER15" s="88" t="s">
        <v>704</v>
      </c>
      <c r="ES15" s="88">
        <f>IF($ER15=Scoring!$D$52,Scoring!$K$52,IF($ER15=Scoring!$D$53,Scoring!$K$53,IF($ER15=Scoring!$D$54,Scoring!$K$54,IF($ER15=Scoring!$D$55,Scoring!$K$55,IF($ER15=Scoring!$D$56,Scoring!$K$56,"")))))</f>
        <v>10</v>
      </c>
      <c r="ET15" s="88" t="s">
        <v>7</v>
      </c>
      <c r="EU15" s="88">
        <f>IF($ET15=Scoring!$D$80,Scoring!$K$80,IF($ET15=Scoring!$D$81,Scoring!$K$81,""))</f>
        <v>0</v>
      </c>
      <c r="EV15" s="88" t="s">
        <v>7</v>
      </c>
      <c r="EW15" s="88">
        <f>IF($EV15=Scoring!$D$103,Scoring!$K$103,IF($EV15=Scoring!$D$104,Scoring!$K$104,IF($EV15=Scoring!$D$105,Scoring!$K$105,"")))</f>
        <v>0</v>
      </c>
      <c r="EX15" s="88" t="s">
        <v>6</v>
      </c>
      <c r="EY15" s="88">
        <f>IF($EX15=Scoring!$D$157,Scoring!$K$157,IF($EX15=Scoring!$D$158,Scoring!$K$158,IF($EX15=Scoring!$D$159,Scoring!$K$159,"")))</f>
        <v>15</v>
      </c>
      <c r="EZ15" s="88" t="s">
        <v>439</v>
      </c>
      <c r="FA15" s="88">
        <f>IF($EZ15=Scoring!$J$160,Scoring!$K$160,IF($EZ15=Scoring!$J$161,Scoring!$K$161,IF($EZ15=Scoring!$J$162,Scoring!$K$162,IF($EZ15=Scoring!$J$163,Scoring!$K$163,""))))</f>
        <v>10</v>
      </c>
      <c r="FB15" s="88" t="s">
        <v>7</v>
      </c>
      <c r="FC15" s="88">
        <f>IF($FB15=Scoring!$D$166,Scoring!$K$166,IF($FB15=Scoring!$D$167,Scoring!$K$167,""))</f>
        <v>0</v>
      </c>
      <c r="FD15" s="88" t="s">
        <v>6</v>
      </c>
      <c r="FE15" s="88">
        <f>IF($FD15=Scoring!$D$227,Scoring!$K$227,IF($FD15=Scoring!$D$228,Scoring!$K$228,""))</f>
        <v>10</v>
      </c>
      <c r="FF15" s="88" t="s">
        <v>6</v>
      </c>
      <c r="FG15" s="88">
        <f>IF($FF15=Scoring!$D$229,Scoring!$K$229,IF($FF15=Scoring!$D$230,Scoring!$K$230,""))</f>
        <v>10</v>
      </c>
      <c r="FH15" s="88" t="s">
        <v>6</v>
      </c>
      <c r="FI15" s="88">
        <f>IF($FH15=Scoring!$D$231,Scoring!$K$231,IF($FH15=Scoring!$D$232,Scoring!$K$232,""))</f>
        <v>5</v>
      </c>
      <c r="FJ15" s="88" t="s">
        <v>6</v>
      </c>
      <c r="FK15" s="88">
        <f>IF($FJ15=Scoring!$D$233,Scoring!$K$233,IF($FJ15=Scoring!$D$234,Scoring!$K$234,""))</f>
        <v>5</v>
      </c>
      <c r="FL15" s="126">
        <f t="shared" si="18"/>
        <v>115</v>
      </c>
      <c r="FM15" s="88" t="s">
        <v>454</v>
      </c>
      <c r="FN15" s="88"/>
      <c r="FO15" s="88" t="s">
        <v>535</v>
      </c>
      <c r="FP15" s="88"/>
      <c r="FQ15" s="88" t="s">
        <v>535</v>
      </c>
      <c r="FR15" s="88">
        <v>5</v>
      </c>
      <c r="FS15" s="88" t="s">
        <v>1</v>
      </c>
      <c r="FT15" s="88"/>
      <c r="FU15" s="88" t="s">
        <v>1</v>
      </c>
      <c r="FV15" s="88"/>
    </row>
    <row r="16" spans="1:178" s="1" customFormat="1">
      <c r="A16" s="85" t="s">
        <v>130</v>
      </c>
      <c r="B16" s="252" t="s">
        <v>591</v>
      </c>
      <c r="C16" s="252" t="s">
        <v>592</v>
      </c>
      <c r="D16" s="252" t="s">
        <v>365</v>
      </c>
      <c r="E16" s="252" t="s">
        <v>601</v>
      </c>
      <c r="F16" s="88" t="s">
        <v>6</v>
      </c>
      <c r="G16" s="88">
        <f>IF($F16=Scoring!$D$5,Scoring!$E$5,IF($F16=Scoring!$D$6,Scoring!$E$6,""))</f>
        <v>20</v>
      </c>
      <c r="H16" s="88" t="s">
        <v>6</v>
      </c>
      <c r="I16" s="88">
        <f>IF($H16=Scoring!$D$7,Scoring!$E$7,IF($H16=Scoring!$D$8,Scoring!$E$8,""))</f>
        <v>20</v>
      </c>
      <c r="J16" s="111" t="s">
        <v>623</v>
      </c>
      <c r="K16" s="88">
        <f>IF($J16=Scoring!$J$9,Scoring!$K$9,IF($J16=Scoring!$J$10,Scoring!$K$10,IF($J16=Scoring!$J$11,Scoring!$K$11,"")))</f>
        <v>10</v>
      </c>
      <c r="L16" s="88" t="s">
        <v>6</v>
      </c>
      <c r="M16" s="88">
        <f>IF($L16=Scoring!$D$12,Scoring!$G$12,IF($L16=Scoring!$D$13,Scoring!$G$13,""))</f>
        <v>10</v>
      </c>
      <c r="N16" s="86">
        <f t="shared" si="7"/>
        <v>40</v>
      </c>
      <c r="O16" s="88" t="s">
        <v>6</v>
      </c>
      <c r="P16" s="88">
        <f>IF($O16=Scoring!$D$14,Scoring!$E$14,IF($O16=Scoring!$D$15,Scoring!$E$15,""))</f>
        <v>30</v>
      </c>
      <c r="Q16" s="88" t="s">
        <v>6</v>
      </c>
      <c r="R16" s="88">
        <f>IF($Q16=Scoring!$D$16,Scoring!$E$16,IF($Q16=Scoring!$D$17,Scoring!$E$17,IF($Q16=Scoring!$D$18,Scoring!$E$18,"")))</f>
        <v>20</v>
      </c>
      <c r="S16" s="86">
        <f t="shared" si="8"/>
        <v>50</v>
      </c>
      <c r="T16" s="88" t="s">
        <v>6</v>
      </c>
      <c r="U16" s="88">
        <f>IF($T16=Scoring!$J$19,Scoring!$K$19,IF($T16=Scoring!$J$20,Scoring!$K$20,IF($T16=Scoring!$J$21,Scoring!$K$21,"")))</f>
        <v>20</v>
      </c>
      <c r="V16" s="111" t="s">
        <v>512</v>
      </c>
      <c r="W16" s="111">
        <f>IF($V16=Scoring!$J$28,Scoring!$K$28,IF($V16=Scoring!$J$29,Scoring!$K$29,IF($V16=Scoring!$J$30,Scoring!$K$30,IF($V16=Scoring!$J$31,Scoring!$K$31,IF($V16=Scoring!$J$32,Scoring!$K$32,IF($V16=Scoring!$J$33,Scoring!$K$33,IF($V16=Scoring!$J$34,Scoring!$K$34,"")))))))</f>
        <v>50</v>
      </c>
      <c r="X16" s="88" t="s">
        <v>6</v>
      </c>
      <c r="Y16" s="88">
        <f>IF($X16=Scoring!$D$35,Scoring!$E$35,IF($X16=Scoring!$D$36,Scoring!$E$36,IF($X16=Scoring!$D$37,Scoring!$E$37,"")))</f>
        <v>20</v>
      </c>
      <c r="Z16" s="88" t="s">
        <v>6</v>
      </c>
      <c r="AA16" s="88">
        <f>IF($Z16=Scoring!$D$38,Scoring!$G$38,IF($Z16=Scoring!$D$39,Scoring!$G$39,""))</f>
        <v>10</v>
      </c>
      <c r="AB16" s="86">
        <f t="shared" si="9"/>
        <v>30</v>
      </c>
      <c r="AC16" s="111" t="s">
        <v>6</v>
      </c>
      <c r="AD16" s="111">
        <f>IF($AC16=Scoring!$D$40,Scoring!$E$40,IF($AC16=Scoring!$D$41,Scoring!$E$41,IF($AC16=Scoring!$D$42,Scoring!$E$42,"")))</f>
        <v>10</v>
      </c>
      <c r="AE16" s="88" t="s">
        <v>6</v>
      </c>
      <c r="AF16" s="88">
        <f>IF($AE16=Scoring!$D$46,Scoring!$E$46,IF($AE16=Scoring!$D$47,Scoring!$E$47,""))</f>
        <v>20</v>
      </c>
      <c r="AG16" s="88" t="s">
        <v>315</v>
      </c>
      <c r="AH16" s="88">
        <f>IF($AG16=Scoring!$F$48,Scoring!$G$48,IF($AG16=Scoring!$F$49,Scoring!$G$49,IF($AG16=Scoring!$F$50,Scoring!$G$50,IF($AG16=Scoring!$F$51,Scoring!$G$51,""))))</f>
        <v>50</v>
      </c>
      <c r="AI16" s="88" t="s">
        <v>6</v>
      </c>
      <c r="AJ16" s="88">
        <f>IF($AI16=Scoring!$D$57,Scoring!$E$57,IF($AI16=Scoring!$D$58,Scoring!$E$58,""))</f>
        <v>30</v>
      </c>
      <c r="AK16" s="123">
        <f t="shared" si="0"/>
        <v>350</v>
      </c>
      <c r="AL16" s="88" t="s">
        <v>6</v>
      </c>
      <c r="AM16" s="88">
        <f>IF($AL16=Scoring!$D$63,Scoring!$E$63,IF($AL16=Scoring!$D$64,Scoring!$E$64,""))</f>
        <v>20</v>
      </c>
      <c r="AN16" s="88" t="s">
        <v>6</v>
      </c>
      <c r="AO16" s="88">
        <f>IF($AN16=Scoring!$D$65,Scoring!$E$65,IF($AN16=Scoring!$D$66,Scoring!$E$66,IF($AN16=Scoring!$D$67,Scoring!$E$67,"")))</f>
        <v>10</v>
      </c>
      <c r="AP16" s="88" t="s">
        <v>25</v>
      </c>
      <c r="AQ16" s="88">
        <f>IF($AP16=Scoring!$D$68,Scoring!$E$68,IF($AP16=Scoring!$D$69,Scoring!$E$69,IF($AP16=Scoring!$D$70,Scoring!$E$70,IF($AP16=Scoring!$D$71,Scoring!$E$71,""))))</f>
        <v>40</v>
      </c>
      <c r="AR16" s="88" t="s">
        <v>6</v>
      </c>
      <c r="AS16" s="88">
        <f>IF($AR16=Scoring!$D$72,Scoring!$E$72,IF($AR16=Scoring!$D$73,Scoring!$E$73,IF($AR16=Scoring!$D$74,Scoring!$E$74,"")))</f>
        <v>30</v>
      </c>
      <c r="AT16" s="88" t="s">
        <v>25</v>
      </c>
      <c r="AU16" s="88">
        <f>IF($AT16=Scoring!$D$75,Scoring!$E$75,IF($AT16=Scoring!$D$76,Scoring!$E$76,IF($AT16=Scoring!$D$77,Scoring!$E$77,IF($AT16=Scoring!$D$78,Scoring!$E$78,""))))</f>
        <v>20</v>
      </c>
      <c r="AV16" s="88">
        <f t="shared" si="19"/>
        <v>50</v>
      </c>
      <c r="AW16" s="88" t="s">
        <v>53</v>
      </c>
      <c r="AX16" s="88" t="str">
        <f>IF($AW16=Scoring!$D$82,Scoring!$K$82,"")</f>
        <v>n/a</v>
      </c>
      <c r="AY16" s="123">
        <f t="shared" si="1"/>
        <v>130</v>
      </c>
      <c r="AZ16" s="111">
        <v>1</v>
      </c>
      <c r="BA16" s="88">
        <f>IF($AZ16=Scoring!$J$85,Scoring!$K$85,IF($AZ16=Scoring!$J$86,Scoring!$K$86,IF($AZ16=Scoring!$J$87,Scoring!$K$87,IF($AZ16=Scoring!$J$88,Scoring!$K$88,IF($AZ16=Scoring!$J$89,Scoring!$K$89,IF($AZ16=Scoring!$J$89,Scoring!$K$89,IF($AZ16=Scoring!$J$89,Scoring!$K$89,"")))))))</f>
        <v>30</v>
      </c>
      <c r="BB16" s="111" t="s">
        <v>406</v>
      </c>
      <c r="BC16" s="88">
        <f>IF($BB16=Scoring!$J$92,Scoring!$K$92,IF($BB16=Scoring!$J$93,Scoring!$K$93,IF($BB16=Scoring!$J$94,Scoring!$K$94,IF($BB16=Scoring!$J$95,Scoring!$K$95,IF($BB16=Scoring!$J$96,Scoring!$K$96,IF($BB16=Scoring!$J$97,Scoring!$K$97,IF($BB16=Scoring!$J$99,Scoring!$K$99,"")))))))</f>
        <v>20</v>
      </c>
      <c r="BD16" s="88" t="s">
        <v>6</v>
      </c>
      <c r="BE16" s="88">
        <f>IF($BD16=Scoring!$D$100,Scoring!$E$100,IF($BD16=Scoring!$D$101,Scoring!$E$101,IF($BD16=Scoring!$D$102,Scoring!$E$102,"")))</f>
        <v>15</v>
      </c>
      <c r="BF16" s="123">
        <f t="shared" si="2"/>
        <v>75</v>
      </c>
      <c r="BG16" s="156">
        <f t="shared" si="10"/>
        <v>555</v>
      </c>
      <c r="BH16" s="88" t="s">
        <v>103</v>
      </c>
      <c r="BI16" s="88">
        <f>IF($BH16=Scoring!$D$108,Scoring!$E$108,IF($BH16=Scoring!$D$109,Scoring!$E$109,IF($BH16=Scoring!$D$110,Scoring!$E$110,IF($BH16=Scoring!$D$111,Scoring!$E$111,IF($BH16=Scoring!$D$112,Scoring!$E$112,IF($BH16=Scoring!$D$113,Scoring!$E$113,IF($BH16=Scoring!$D$114,Scoring!$E$114,IF($BH16=Scoring!$D$115,Scoring!$E$115,IF($BH16=Scoring!$D$116,Scoring!$E$116,IF($BH16=Scoring!$D$117,Scoring!$E$117,""))))))))))</f>
        <v>20</v>
      </c>
      <c r="BJ16" s="88" t="s">
        <v>6</v>
      </c>
      <c r="BK16" s="88">
        <f>IF($BJ16=Scoring!$D$118,Scoring!$E$118,IF($BJ16=Scoring!$D$119,Scoring!$E$119,""))</f>
        <v>40</v>
      </c>
      <c r="BL16" s="88" t="s">
        <v>36</v>
      </c>
      <c r="BM16" s="88">
        <f>IF($BL16=Scoring!$D$120,Scoring!$E$120,IF($BL16=Scoring!$D$121,Scoring!$E$121,IF($BL16=Scoring!$D$122,Scoring!$E$122,IF($BL16=Scoring!$D$123,Scoring!$E$123,IF($BL16=Scoring!$D$124,Scoring!$E$124,"")))))</f>
        <v>25</v>
      </c>
      <c r="BN16" s="88" t="s">
        <v>39</v>
      </c>
      <c r="BO16" s="88">
        <f>IF($BN16=Scoring!$D$125,Scoring!$E$125,IF($BN16=Scoring!$D$126,Scoring!$E$126,IF($BN16=Scoring!$D$127,Scoring!$E$127,IF($BN16=Scoring!$D$128,Scoring!$E$128,IF($BN16=Scoring!$D$129,Scoring!$E$129,IF($BN16=Scoring!$D$130,Scoring!$E$130,IF($BN16=Scoring!$D$131,Scoring!$E$131,"")))))))</f>
        <v>10</v>
      </c>
      <c r="BP16" s="88" t="s">
        <v>31</v>
      </c>
      <c r="BQ16" s="88">
        <f>IF($BP16=Scoring!$J$133,Scoring!$K$133,IF($BP16=Scoring!$J$134,Scoring!$K$134,IF($BP16=Scoring!$J$135,Scoring!$K$135,IF($BP16=Scoring!$J$136,Scoring!$K$136,IF($BP16=Scoring!$J$137,Scoring!$K$137,IF($BP16=Scoring!$J$138,Scoring!$K$138,IF($BP16=Scoring!$J$139,Scoring!$K$139,IF($BP16=Scoring!$J$140,Scoring!$K$140,""))))))))</f>
        <v>0</v>
      </c>
      <c r="BR16" s="86">
        <f t="shared" si="11"/>
        <v>35</v>
      </c>
      <c r="BS16" s="183" t="s">
        <v>565</v>
      </c>
      <c r="BT16" s="183" t="s">
        <v>571</v>
      </c>
      <c r="BU16" s="183" t="s">
        <v>581</v>
      </c>
      <c r="BV16" s="183" t="s">
        <v>555</v>
      </c>
      <c r="BW16" s="183" t="s">
        <v>554</v>
      </c>
      <c r="BX16" s="183" t="s">
        <v>546</v>
      </c>
      <c r="BY16" s="183" t="s">
        <v>573</v>
      </c>
      <c r="BZ16" s="183"/>
      <c r="CA16" s="183"/>
      <c r="CB16" s="183"/>
      <c r="CC16" s="88" t="s">
        <v>6</v>
      </c>
      <c r="CD16" s="88">
        <f>IF($CC16=Scoring!$D$151,Scoring!$G$151,IF($CC16=Scoring!$D$152,Scoring!$G$152,""))</f>
        <v>20</v>
      </c>
      <c r="CE16" s="88" t="s">
        <v>6</v>
      </c>
      <c r="CF16" s="88">
        <f>IF($CE16=Scoring!$D$153,Scoring!$K$153,IF($CE16=Scoring!$D$154,Scoring!$K$154,""))</f>
        <v>20</v>
      </c>
      <c r="CG16" s="88" t="s">
        <v>6</v>
      </c>
      <c r="CH16" s="88">
        <f>IF($CG16=Scoring!$D$155,Scoring!$G$155,IF($CG16=Scoring!$D$156,Scoring!$G$156,""))</f>
        <v>10</v>
      </c>
      <c r="CI16" s="88" t="s">
        <v>7</v>
      </c>
      <c r="CJ16" s="88">
        <f>IF($CI16=Scoring!$D$164,Scoring!$G$164,IF($CI16=Scoring!$D$165,Scoring!$G$165,""))</f>
        <v>0</v>
      </c>
      <c r="CK16" s="156">
        <f t="shared" si="3"/>
        <v>165</v>
      </c>
      <c r="CL16" s="88" t="s">
        <v>6</v>
      </c>
      <c r="CM16" s="88">
        <f>IF($CL16=Scoring!$D$171,Scoring!$E$171,IF($CL16=Scoring!$D$172,Scoring!$E$172,""))</f>
        <v>30</v>
      </c>
      <c r="CN16" s="88" t="s">
        <v>68</v>
      </c>
      <c r="CO16" s="88">
        <f>IF($CN16=Scoring!$D$173,Scoring!$E$173,IF($CN16=Scoring!$D$174,Scoring!$E$174,IF($CN16=Scoring!$D$175,Scoring!$E$175,IF($CN16=Scoring!$D$176,Scoring!$E$176,""))))</f>
        <v>40</v>
      </c>
      <c r="CP16" s="88" t="s">
        <v>68</v>
      </c>
      <c r="CQ16" s="88">
        <f>IF($CP16=Scoring!$D$177,Scoring!$E$177,IF($CP16=Scoring!$D$178,Scoring!$E$178,IF($CP16=Scoring!$D$179,Scoring!$E$179,IF($CP16=Scoring!$D$180,Scoring!$E$180,""))))</f>
        <v>50</v>
      </c>
      <c r="CR16" s="123">
        <f t="shared" si="12"/>
        <v>120</v>
      </c>
      <c r="CS16" s="88" t="s">
        <v>68</v>
      </c>
      <c r="CT16" s="88">
        <f>IF($CS16=Scoring!$D$183,Scoring!$E$183,IF($CS16=Scoring!$D$184,Scoring!$E$184,IF($CS16=Scoring!$D$185,Scoring!$E$185,IF($CS16=Scoring!$D$186,Scoring!$E$186,""))))</f>
        <v>30</v>
      </c>
      <c r="CU16" s="88" t="s">
        <v>67</v>
      </c>
      <c r="CV16" s="88">
        <f>IF($CU16=Scoring!$D$183,Scoring!$E$183,IF($CU16=Scoring!$D$184,Scoring!$E$184,IF($CU16=Scoring!$D$185,Scoring!$E$185,IF($CU16=Scoring!$D$186,Scoring!$E$186,""))))</f>
        <v>15</v>
      </c>
      <c r="CW16" s="123">
        <f t="shared" si="13"/>
        <v>45</v>
      </c>
      <c r="CX16" s="88" t="s">
        <v>7</v>
      </c>
      <c r="CY16" s="88">
        <f>IF($CX16=Scoring!$D$193,Scoring!$E$193,IF($CX16=Scoring!$D$194,Scoring!$E$194,IF($CX16=Scoring!$D$195,Scoring!$E$195,"")))</f>
        <v>0</v>
      </c>
      <c r="CZ16" s="88" t="s">
        <v>31</v>
      </c>
      <c r="DA16" s="88">
        <f>IF($CZ16=Scoring!$D$196,Scoring!$E$196,IF($CZ16=Scoring!$D$197,Scoring!$E$197,IF($CZ16=Scoring!$D$198,Scoring!$E$198,"")))</f>
        <v>0</v>
      </c>
      <c r="DB16" s="88" t="s">
        <v>31</v>
      </c>
      <c r="DC16" s="88">
        <f>IF($DB16=Scoring!$D$199,Scoring!$E$199,IF($DB16=Scoring!$D$200,Scoring!$E$200,IF($DB16=Scoring!$D$201,Scoring!$E$201,"")))</f>
        <v>0</v>
      </c>
      <c r="DD16" s="88" t="s">
        <v>77</v>
      </c>
      <c r="DE16" s="88">
        <f>IF($DD16=Scoring!$D$202,Scoring!$E$202,IF($DD16=Scoring!$D$203,Scoring!$E$203,IF($DD16=Scoring!$D$204,Scoring!$E$204,IF($DD16=Scoring!$D$205,Scoring!$E$205,""))))</f>
        <v>30</v>
      </c>
      <c r="DF16" s="123">
        <f t="shared" si="14"/>
        <v>30</v>
      </c>
      <c r="DG16" s="124">
        <f t="shared" si="15"/>
        <v>195</v>
      </c>
      <c r="DH16" s="125">
        <f t="shared" si="16"/>
        <v>915</v>
      </c>
      <c r="DI16" s="88" t="s">
        <v>7</v>
      </c>
      <c r="DJ16" s="88">
        <f>IF($DI16=Scoring!$D$219,Scoring!$E$219,IF($DI16=Scoring!$D$220,Scoring!$E$220,""))</f>
        <v>0</v>
      </c>
      <c r="DK16" s="88" t="s">
        <v>7</v>
      </c>
      <c r="DL16" s="88">
        <f>IF($DK16=Scoring!$D$221,Scoring!$E$221,IF($DK16=Scoring!$D$222,Scoring!$E$222,""))</f>
        <v>0</v>
      </c>
      <c r="DM16" s="88" t="s">
        <v>6</v>
      </c>
      <c r="DN16" s="88">
        <f>IF($DM16=Scoring!$D$223,Scoring!$E$223,IF($DM16=Scoring!$D$224,Scoring!$E$224,""))</f>
        <v>10</v>
      </c>
      <c r="DO16" s="88" t="s">
        <v>6</v>
      </c>
      <c r="DP16" s="88">
        <f>IF($DO16=Scoring!$D$225,Scoring!$E$225,IF($DO16=Scoring!$D$226,Scoring!$E$226,""))</f>
        <v>10</v>
      </c>
      <c r="DQ16" s="123">
        <f t="shared" si="17"/>
        <v>25</v>
      </c>
      <c r="DR16" s="88" t="s">
        <v>7</v>
      </c>
      <c r="DS16" s="88">
        <f>IF($DR16=Scoring!$D$237,Scoring!$E$237,IF($DR16=Scoring!$D$238,Scoring!$E$238,""))</f>
        <v>0</v>
      </c>
      <c r="DT16" s="88" t="s">
        <v>90</v>
      </c>
      <c r="DU16" s="88">
        <f>IF($DT16=Scoring!$D$240,Scoring!$E$240,IF($DT16=Scoring!$D$241,Scoring!$E$241,IF($DT16=Scoring!$D$242,Scoring!$E$242,IF($DT16=Scoring!$D$243,Scoring!$E$243,IF($DT16=Scoring!$D$244,Scoring!$E$244,IF($DT16=Scoring!$D$245,Scoring!$E$245,IF($DT16=Scoring!$D$246,Scoring!$E$246,"")))))))</f>
        <v>50</v>
      </c>
      <c r="DV16" s="88" t="s">
        <v>6</v>
      </c>
      <c r="DW16" s="88">
        <f>IF($DV16=Scoring!$D$247,Scoring!$E$247,IF($DV16=Scoring!$D$248,Scoring!$E$248,""))</f>
        <v>20</v>
      </c>
      <c r="DX16" s="88" t="s">
        <v>6</v>
      </c>
      <c r="DY16" s="88">
        <f>IF($DX16=Scoring!$D$249,Scoring!$E$249,IF($DX16=Scoring!$D$250,Scoring!$E$250,""))</f>
        <v>20</v>
      </c>
      <c r="DZ16" s="88" t="s">
        <v>7</v>
      </c>
      <c r="EA16" s="88">
        <f>IF($DZ16=Scoring!$D$251,Scoring!$E$251,IF($DZ16=Scoring!$D$252,Scoring!$E$252,""))</f>
        <v>0</v>
      </c>
      <c r="EB16" s="88" t="s">
        <v>7</v>
      </c>
      <c r="EC16" s="88">
        <f>IF($EB16=Scoring!$D$253,Scoring!$E$253,IF($EB16=Scoring!$D$254,Scoring!$E$254,""))</f>
        <v>0</v>
      </c>
      <c r="ED16" s="123">
        <f t="shared" si="4"/>
        <v>90</v>
      </c>
      <c r="EE16" s="88" t="s">
        <v>6</v>
      </c>
      <c r="EF16" s="88">
        <f>IF($EE16=Scoring!$D$257,Scoring!$E$257,IF($EE16=Scoring!$D$258,Scoring!$E$258,""))</f>
        <v>20</v>
      </c>
      <c r="EG16" s="88" t="s">
        <v>6</v>
      </c>
      <c r="EH16" s="88">
        <f>IF($EG16=Scoring!$D$259,Scoring!$E$259,IF($EG16=Scoring!$D$260,Scoring!$E$260,""))</f>
        <v>15</v>
      </c>
      <c r="EI16" s="88" t="s">
        <v>6</v>
      </c>
      <c r="EJ16" s="88">
        <f>IF($EI16=Scoring!$D$261,Scoring!$E$261,IF($EI16=Scoring!$D$262,Scoring!$E$262,""))</f>
        <v>15</v>
      </c>
      <c r="EK16" s="123">
        <f t="shared" si="20"/>
        <v>50</v>
      </c>
      <c r="EL16" s="126">
        <f t="shared" si="5"/>
        <v>165</v>
      </c>
      <c r="EM16" s="182">
        <f t="shared" si="6"/>
        <v>1080</v>
      </c>
      <c r="EN16" s="88" t="s">
        <v>410</v>
      </c>
      <c r="EO16" s="88">
        <f>IF($EN16=Scoring!$D$22,Scoring!$K$22,IF($EN16=Scoring!$D$23,Scoring!$K$23,IF($EN16=Scoring!$D$24,Scoring!$K$24,IF($EN16=Scoring!$D$25,Scoring!$K$25,IF($EN16=Scoring!$D$26,Scoring!$K$26,IF($EN16=Scoring!$D$27,Scoring!$K$27,""))))))</f>
        <v>0</v>
      </c>
      <c r="EP16" s="88" t="s">
        <v>6</v>
      </c>
      <c r="EQ16" s="88">
        <f>IF($EP16=Scoring!$D$43,Scoring!$K$43,IF($EP16=Scoring!$D$44,Scoring!$K$44,IF($EP16=Scoring!$D$45,Scoring!$K$45,"")))</f>
        <v>10</v>
      </c>
      <c r="ER16" s="88" t="s">
        <v>418</v>
      </c>
      <c r="ES16" s="88">
        <f>IF($ER16=Scoring!$D$52,Scoring!$K$52,IF($ER16=Scoring!$D$53,Scoring!$K$53,IF($ER16=Scoring!$D$54,Scoring!$K$54,IF($ER16=Scoring!$D$55,Scoring!$K$55,IF($ER16=Scoring!$D$56,Scoring!$K$56,"")))))</f>
        <v>20</v>
      </c>
      <c r="ET16" s="88" t="s">
        <v>6</v>
      </c>
      <c r="EU16" s="88">
        <f>IF($ET16=Scoring!$D$80,Scoring!$K$80,IF($ET16=Scoring!$D$81,Scoring!$K$81,""))</f>
        <v>10</v>
      </c>
      <c r="EV16" s="88" t="s">
        <v>6</v>
      </c>
      <c r="EW16" s="88">
        <f>IF($EV16=Scoring!$D$103,Scoring!$K$103,IF($EV16=Scoring!$D$104,Scoring!$K$104,IF($EV16=Scoring!$D$105,Scoring!$K$105,"")))</f>
        <v>10</v>
      </c>
      <c r="EX16" s="88" t="s">
        <v>7</v>
      </c>
      <c r="EY16" s="88">
        <f>IF($EX16=Scoring!$D$157,Scoring!$K$157,IF($EX16=Scoring!$D$158,Scoring!$K$158,IF($EX16=Scoring!$D$159,Scoring!$K$159,"")))</f>
        <v>0</v>
      </c>
      <c r="EZ16" s="88" t="s">
        <v>439</v>
      </c>
      <c r="FA16" s="88">
        <f>IF($EZ16=Scoring!$J$160,Scoring!$K$160,IF($EZ16=Scoring!$J$161,Scoring!$K$161,IF($EZ16=Scoring!$J$162,Scoring!$K$162,IF($EZ16=Scoring!$J$163,Scoring!$K$163,""))))</f>
        <v>10</v>
      </c>
      <c r="FB16" s="88" t="s">
        <v>6</v>
      </c>
      <c r="FC16" s="88">
        <f>IF($FB16=Scoring!$D$166,Scoring!$K$166,IF($FB16=Scoring!$D$167,Scoring!$K$167,""))</f>
        <v>10</v>
      </c>
      <c r="FD16" s="88" t="s">
        <v>7</v>
      </c>
      <c r="FE16" s="88">
        <f>IF($FD16=Scoring!$D$227,Scoring!$K$227,IF($FD16=Scoring!$D$228,Scoring!$K$228,""))</f>
        <v>0</v>
      </c>
      <c r="FF16" s="88" t="s">
        <v>7</v>
      </c>
      <c r="FG16" s="88">
        <f>IF($FF16=Scoring!$D$229,Scoring!$K$229,IF($FF16=Scoring!$D$230,Scoring!$K$230,""))</f>
        <v>0</v>
      </c>
      <c r="FH16" s="88" t="s">
        <v>7</v>
      </c>
      <c r="FI16" s="88">
        <f>IF($FH16=Scoring!$D$231,Scoring!$K$231,IF($FH16=Scoring!$D$232,Scoring!$K$232,""))</f>
        <v>0</v>
      </c>
      <c r="FJ16" s="88" t="s">
        <v>6</v>
      </c>
      <c r="FK16" s="88">
        <f>IF($FJ16=Scoring!$D$233,Scoring!$K$233,IF($FJ16=Scoring!$D$234,Scoring!$K$234,""))</f>
        <v>5</v>
      </c>
      <c r="FL16" s="126">
        <f t="shared" si="18"/>
        <v>75</v>
      </c>
      <c r="FM16" s="88" t="s">
        <v>454</v>
      </c>
      <c r="FN16" s="88"/>
      <c r="FO16" s="88" t="s">
        <v>534</v>
      </c>
      <c r="FP16" s="88"/>
      <c r="FQ16" s="88" t="s">
        <v>7</v>
      </c>
      <c r="FR16" s="88">
        <v>0</v>
      </c>
      <c r="FS16" s="88" t="s">
        <v>525</v>
      </c>
      <c r="FT16" s="88"/>
      <c r="FU16" s="88" t="s">
        <v>525</v>
      </c>
      <c r="FV16" s="88"/>
    </row>
    <row r="17" spans="1:178" s="1" customFormat="1">
      <c r="A17" s="85" t="s">
        <v>129</v>
      </c>
      <c r="B17" s="252" t="s">
        <v>369</v>
      </c>
      <c r="C17" s="252" t="s">
        <v>370</v>
      </c>
      <c r="D17" s="252" t="s">
        <v>371</v>
      </c>
      <c r="E17" s="252" t="s">
        <v>372</v>
      </c>
      <c r="F17" s="88" t="s">
        <v>6</v>
      </c>
      <c r="G17" s="88">
        <f>IF($F17=Scoring!$D$5,Scoring!$E$5,IF($F17=Scoring!$D$6,Scoring!$E$6,""))</f>
        <v>20</v>
      </c>
      <c r="H17" s="88" t="s">
        <v>6</v>
      </c>
      <c r="I17" s="88">
        <f>IF($H17=Scoring!$D$7,Scoring!$E$7,IF($H17=Scoring!$D$8,Scoring!$E$8,""))</f>
        <v>20</v>
      </c>
      <c r="J17" s="111" t="s">
        <v>624</v>
      </c>
      <c r="K17" s="88">
        <f>IF($J17=Scoring!$J$9,Scoring!$K$9,IF($J17=Scoring!$J$10,Scoring!$K$10,IF($J17=Scoring!$J$11,Scoring!$K$11,"")))</f>
        <v>5</v>
      </c>
      <c r="L17" s="88" t="s">
        <v>6</v>
      </c>
      <c r="M17" s="88">
        <f>IF($L17=Scoring!$D$12,Scoring!$G$12,IF($L17=Scoring!$D$13,Scoring!$G$13,""))</f>
        <v>10</v>
      </c>
      <c r="N17" s="86">
        <f t="shared" si="7"/>
        <v>35</v>
      </c>
      <c r="O17" s="88" t="s">
        <v>6</v>
      </c>
      <c r="P17" s="88">
        <f>IF($O17=Scoring!$D$14,Scoring!$E$14,IF($O17=Scoring!$D$15,Scoring!$E$15,""))</f>
        <v>30</v>
      </c>
      <c r="Q17" s="88" t="s">
        <v>7</v>
      </c>
      <c r="R17" s="88">
        <f>IF($Q17=Scoring!$D$16,Scoring!$E$16,IF($Q17=Scoring!$D$17,Scoring!$E$17,IF($Q17=Scoring!$D$18,Scoring!$E$18,"")))</f>
        <v>0</v>
      </c>
      <c r="S17" s="86">
        <f t="shared" si="8"/>
        <v>30</v>
      </c>
      <c r="T17" s="88" t="s">
        <v>6</v>
      </c>
      <c r="U17" s="88">
        <f>IF($T17=Scoring!$J$19,Scoring!$K$19,IF($T17=Scoring!$J$20,Scoring!$K$20,IF($T17=Scoring!$J$21,Scoring!$K$21,"")))</f>
        <v>20</v>
      </c>
      <c r="V17" s="111" t="s">
        <v>18</v>
      </c>
      <c r="W17" s="111">
        <f>IF($V17=Scoring!$J$28,Scoring!$K$28,IF($V17=Scoring!$J$29,Scoring!$K$29,IF($V17=Scoring!$J$30,Scoring!$K$30,IF($V17=Scoring!$J$31,Scoring!$K$31,IF($V17=Scoring!$J$32,Scoring!$K$32,IF($V17=Scoring!$J$33,Scoring!$K$33,IF($V17=Scoring!$J$34,Scoring!$K$34,"")))))))</f>
        <v>0</v>
      </c>
      <c r="X17" s="88" t="s">
        <v>6</v>
      </c>
      <c r="Y17" s="88">
        <f>IF($X17=Scoring!$D$35,Scoring!$E$35,IF($X17=Scoring!$D$36,Scoring!$E$36,IF($X17=Scoring!$D$37,Scoring!$E$37,"")))</f>
        <v>20</v>
      </c>
      <c r="Z17" s="88" t="s">
        <v>7</v>
      </c>
      <c r="AA17" s="88">
        <f>IF($Z17=Scoring!$D$38,Scoring!$G$38,IF($Z17=Scoring!$D$39,Scoring!$G$39,""))</f>
        <v>0</v>
      </c>
      <c r="AB17" s="86">
        <f t="shared" si="9"/>
        <v>20</v>
      </c>
      <c r="AC17" s="111" t="s">
        <v>13</v>
      </c>
      <c r="AD17" s="111">
        <f>IF($AC17=Scoring!$D$40,Scoring!$E$40,IF($AC17=Scoring!$D$41,Scoring!$E$41,IF($AC17=Scoring!$D$42,Scoring!$E$42,"")))</f>
        <v>0</v>
      </c>
      <c r="AE17" s="88" t="s">
        <v>6</v>
      </c>
      <c r="AF17" s="88">
        <f>IF($AE17=Scoring!$D$46,Scoring!$E$46,IF($AE17=Scoring!$D$47,Scoring!$E$47,""))</f>
        <v>20</v>
      </c>
      <c r="AG17" s="88" t="s">
        <v>314</v>
      </c>
      <c r="AH17" s="88">
        <f>IF($AG17=Scoring!$F$48,Scoring!$G$48,IF($AG17=Scoring!$F$49,Scoring!$G$49,IF($AG17=Scoring!$F$50,Scoring!$G$50,IF($AG17=Scoring!$F$51,Scoring!$G$51,""))))</f>
        <v>20</v>
      </c>
      <c r="AI17" s="88" t="s">
        <v>7</v>
      </c>
      <c r="AJ17" s="88">
        <f>IF($AI17=Scoring!$D$57,Scoring!$E$57,IF($AI17=Scoring!$D$58,Scoring!$E$58,""))</f>
        <v>0</v>
      </c>
      <c r="AK17" s="123">
        <f t="shared" si="0"/>
        <v>175</v>
      </c>
      <c r="AL17" s="88" t="s">
        <v>6</v>
      </c>
      <c r="AM17" s="88">
        <f>IF($AL17=Scoring!$D$63,Scoring!$E$63,IF($AL17=Scoring!$D$64,Scoring!$E$64,""))</f>
        <v>20</v>
      </c>
      <c r="AN17" s="88" t="s">
        <v>13</v>
      </c>
      <c r="AO17" s="88">
        <f>IF($AN17=Scoring!$D$65,Scoring!$E$65,IF($AN17=Scoring!$D$66,Scoring!$E$66,IF($AN17=Scoring!$D$67,Scoring!$E$67,"")))</f>
        <v>10</v>
      </c>
      <c r="AP17" s="88" t="s">
        <v>13</v>
      </c>
      <c r="AQ17" s="88">
        <f>IF($AP17=Scoring!$D$68,Scoring!$E$68,IF($AP17=Scoring!$D$69,Scoring!$E$69,IF($AP17=Scoring!$D$70,Scoring!$E$70,IF($AP17=Scoring!$D$71,Scoring!$E$71,""))))</f>
        <v>40</v>
      </c>
      <c r="AR17" s="88" t="s">
        <v>13</v>
      </c>
      <c r="AS17" s="88">
        <f>IF($AR17=Scoring!$D$72,Scoring!$E$72,IF($AR17=Scoring!$D$73,Scoring!$E$73,IF($AR17=Scoring!$D$74,Scoring!$E$74,"")))</f>
        <v>30</v>
      </c>
      <c r="AT17" s="111" t="s">
        <v>13</v>
      </c>
      <c r="AU17" s="88">
        <f>IF($AT9=Scoring!$D$75,Scoring!$E$75,IF($AT9=Scoring!$D$76,Scoring!$E$76,IF($AT9=Scoring!$D$77,Scoring!$E$77,IF($AT9=Scoring!$D$78,Scoring!$E$78,IF($AT9=Scoring!$D$79,Scoring!$E$79,"")))))</f>
        <v>30</v>
      </c>
      <c r="AV17" s="88">
        <f t="shared" si="19"/>
        <v>60</v>
      </c>
      <c r="AW17" s="88" t="s">
        <v>53</v>
      </c>
      <c r="AX17" s="88" t="str">
        <f>IF($AW17=Scoring!$D$82,Scoring!$K$82,"")</f>
        <v>n/a</v>
      </c>
      <c r="AY17" s="123">
        <f t="shared" si="1"/>
        <v>140</v>
      </c>
      <c r="AZ17" s="111">
        <v>1</v>
      </c>
      <c r="BA17" s="88">
        <f>IF($AZ17=Scoring!$J$85,Scoring!$K$85,IF($AZ17=Scoring!$J$86,Scoring!$K$86,IF($AZ17=Scoring!$J$87,Scoring!$K$87,IF($AZ17=Scoring!$J$88,Scoring!$K$88,IF($AZ17=Scoring!$J$89,Scoring!$K$89,IF($AZ17=Scoring!$J$89,Scoring!$K$89,IF($AZ17=Scoring!$J$89,Scoring!$K$89,"")))))))</f>
        <v>30</v>
      </c>
      <c r="BB17" s="111" t="s">
        <v>705</v>
      </c>
      <c r="BC17" s="9">
        <v>0</v>
      </c>
      <c r="BD17" s="88" t="s">
        <v>7</v>
      </c>
      <c r="BE17" s="88">
        <f>IF($BD17=Scoring!$D$100,Scoring!$E$100,IF($BD17=Scoring!$D$101,Scoring!$E$101,IF($BD17=Scoring!$D$102,Scoring!$E$102,"")))</f>
        <v>0</v>
      </c>
      <c r="BF17" s="123">
        <f t="shared" si="2"/>
        <v>30</v>
      </c>
      <c r="BG17" s="156">
        <f t="shared" si="10"/>
        <v>345</v>
      </c>
      <c r="BH17" s="88" t="s">
        <v>97</v>
      </c>
      <c r="BI17" s="88">
        <f>IF($BH17=Scoring!$D$108,Scoring!$E$108,IF($BH17=Scoring!$D$109,Scoring!$E$109,IF($BH17=Scoring!$D$110,Scoring!$E$110,IF($BH17=Scoring!$D$111,Scoring!$E$111,IF($BH17=Scoring!$D$112,Scoring!$E$112,IF($BH17=Scoring!$D$113,Scoring!$E$113,IF($BH17=Scoring!$D$114,Scoring!$E$114,IF($BH17=Scoring!$D$115,Scoring!$E$115,IF($BH17=Scoring!$D$116,Scoring!$E$116,IF($BH17=Scoring!$D$117,Scoring!$E$117,""))))))))))</f>
        <v>80</v>
      </c>
      <c r="BJ17" s="88" t="s">
        <v>6</v>
      </c>
      <c r="BK17" s="88">
        <f>IF($BJ17=Scoring!$D$118,Scoring!$E$118,IF($BJ17=Scoring!$D$119,Scoring!$E$119,""))</f>
        <v>40</v>
      </c>
      <c r="BL17" s="88" t="s">
        <v>36</v>
      </c>
      <c r="BM17" s="88">
        <f>IF($BL17=Scoring!$D$120,Scoring!$E$120,IF($BL17=Scoring!$D$121,Scoring!$E$121,IF($BL17=Scoring!$D$122,Scoring!$E$122,IF($BL17=Scoring!$D$123,Scoring!$E$123,IF($BL17=Scoring!$D$124,Scoring!$E$124,"")))))</f>
        <v>25</v>
      </c>
      <c r="BN17" s="88" t="s">
        <v>39</v>
      </c>
      <c r="BO17" s="88">
        <f>IF($BN17=Scoring!$D$125,Scoring!$E$125,IF($BN17=Scoring!$D$126,Scoring!$E$126,IF($BN17=Scoring!$D$127,Scoring!$E$127,IF($BN17=Scoring!$D$128,Scoring!$E$128,IF($BN17=Scoring!$D$129,Scoring!$E$129,IF($BN17=Scoring!$D$130,Scoring!$E$130,IF($BN17=Scoring!$D$131,Scoring!$E$131,"")))))))</f>
        <v>10</v>
      </c>
      <c r="BP17" s="88" t="s">
        <v>51</v>
      </c>
      <c r="BQ17" s="88">
        <f>IF($BP17=Scoring!$J$133,Scoring!$K$133,IF($BP17=Scoring!$J$134,Scoring!$K$134,IF($BP17=Scoring!$J$135,Scoring!$K$135,IF($BP17=Scoring!$J$136,Scoring!$K$136,IF($BP17=Scoring!$J$137,Scoring!$K$137,IF($BP17=Scoring!$J$138,Scoring!$K$138,IF($BP17=Scoring!$J$139,Scoring!$K$139,IF($BP17=Scoring!$J$140,Scoring!$K$140,""))))))))</f>
        <v>10</v>
      </c>
      <c r="BR17" s="86">
        <f t="shared" si="11"/>
        <v>45</v>
      </c>
      <c r="BS17" s="183" t="s">
        <v>554</v>
      </c>
      <c r="BT17" s="183" t="s">
        <v>565</v>
      </c>
      <c r="BU17" s="183" t="s">
        <v>594</v>
      </c>
      <c r="BV17" s="183" t="s">
        <v>548</v>
      </c>
      <c r="BW17" s="183" t="s">
        <v>560</v>
      </c>
      <c r="BX17" s="183" t="s">
        <v>564</v>
      </c>
      <c r="BY17" s="183" t="s">
        <v>549</v>
      </c>
      <c r="BZ17" s="183" t="s">
        <v>598</v>
      </c>
      <c r="CA17" s="183"/>
      <c r="CB17" s="183"/>
      <c r="CC17" s="88" t="s">
        <v>7</v>
      </c>
      <c r="CD17" s="88">
        <f>IF($CC17=Scoring!$D$151,Scoring!$G$151,IF($CC17=Scoring!$D$152,Scoring!$G$152,""))</f>
        <v>0</v>
      </c>
      <c r="CE17" s="88" t="s">
        <v>7</v>
      </c>
      <c r="CF17" s="88">
        <f>IF($CE17=Scoring!$D$153,Scoring!$K$153,IF($CE17=Scoring!$D$154,Scoring!$K$154,""))</f>
        <v>0</v>
      </c>
      <c r="CG17" s="88" t="s">
        <v>7</v>
      </c>
      <c r="CH17" s="88">
        <f>IF($CG17=Scoring!$D$155,Scoring!$G$155,IF($CG17=Scoring!$D$156,Scoring!$G$156,""))</f>
        <v>0</v>
      </c>
      <c r="CI17" s="88" t="s">
        <v>6</v>
      </c>
      <c r="CJ17" s="88">
        <f>IF($CI17=Scoring!$D$164,Scoring!$G$164,IF($CI17=Scoring!$D$165,Scoring!$G$165,""))</f>
        <v>20</v>
      </c>
      <c r="CK17" s="156">
        <f t="shared" si="3"/>
        <v>215</v>
      </c>
      <c r="CL17" s="88" t="s">
        <v>7</v>
      </c>
      <c r="CM17" s="88">
        <f>IF($CL17=Scoring!$D$171,Scoring!$E$171,IF($CL17=Scoring!$D$172,Scoring!$E$172,""))</f>
        <v>0</v>
      </c>
      <c r="CN17" s="88" t="s">
        <v>31</v>
      </c>
      <c r="CO17" s="88">
        <f>IF($CN17=Scoring!$D$173,Scoring!$E$173,IF($CN17=Scoring!$D$174,Scoring!$E$174,IF($CN17=Scoring!$D$175,Scoring!$E$175,IF($CN17=Scoring!$D$176,Scoring!$E$176,""))))</f>
        <v>0</v>
      </c>
      <c r="CP17" s="111" t="s">
        <v>67</v>
      </c>
      <c r="CQ17" s="111">
        <f>IF($CP17=Scoring!$D$177,Scoring!$E$177,IF($CP17=Scoring!$D$178,Scoring!$E$178,IF($CP17=Scoring!$D$179,Scoring!$E$179,IF($CP17=Scoring!$D$180,Scoring!$E$180,""))))</f>
        <v>20</v>
      </c>
      <c r="CR17" s="123">
        <f t="shared" si="12"/>
        <v>20</v>
      </c>
      <c r="CS17" s="88" t="s">
        <v>31</v>
      </c>
      <c r="CT17" s="88">
        <f>IF($CS17=Scoring!$D$183,Scoring!$E$183,IF($CS17=Scoring!$D$184,Scoring!$E$184,IF($CS17=Scoring!$D$185,Scoring!$E$185,IF($CS17=Scoring!$D$186,Scoring!$E$186,""))))</f>
        <v>0</v>
      </c>
      <c r="CU17" s="88" t="s">
        <v>31</v>
      </c>
      <c r="CV17" s="88">
        <f>IF($CU17=Scoring!$D$183,Scoring!$E$183,IF($CU17=Scoring!$D$184,Scoring!$E$184,IF($CU17=Scoring!$D$185,Scoring!$E$185,IF($CU17=Scoring!$D$186,Scoring!$E$186,""))))</f>
        <v>0</v>
      </c>
      <c r="CW17" s="123">
        <f t="shared" si="13"/>
        <v>0</v>
      </c>
      <c r="CX17" s="88" t="s">
        <v>7</v>
      </c>
      <c r="CY17" s="88">
        <f>IF($CX17=Scoring!$D$193,Scoring!$E$193,IF($CX17=Scoring!$D$194,Scoring!$E$194,IF($CX17=Scoring!$D$195,Scoring!$E$195,"")))</f>
        <v>0</v>
      </c>
      <c r="CZ17" s="88" t="s">
        <v>31</v>
      </c>
      <c r="DA17" s="88">
        <f>IF($CZ17=Scoring!$D$196,Scoring!$E$196,IF($CZ17=Scoring!$D$197,Scoring!$E$197,IF($CZ17=Scoring!$D$198,Scoring!$E$198,"")))</f>
        <v>0</v>
      </c>
      <c r="DB17" s="88" t="s">
        <v>7</v>
      </c>
      <c r="DC17" s="88">
        <f>IF($DB17=Scoring!$D$199,Scoring!$E$199,IF($DB17=Scoring!$D$200,Scoring!$E$200,IF($DB17=Scoring!$D$201,Scoring!$E$201,"")))</f>
        <v>0</v>
      </c>
      <c r="DD17" s="88" t="s">
        <v>77</v>
      </c>
      <c r="DE17" s="88">
        <f>IF($DD17=Scoring!$D$202,Scoring!$E$202,IF($DD17=Scoring!$D$203,Scoring!$E$203,IF($DD17=Scoring!$D$204,Scoring!$E$204,IF($DD17=Scoring!$D$205,Scoring!$E$205,""))))</f>
        <v>30</v>
      </c>
      <c r="DF17" s="123">
        <f t="shared" si="14"/>
        <v>30</v>
      </c>
      <c r="DG17" s="124">
        <f t="shared" si="15"/>
        <v>50</v>
      </c>
      <c r="DH17" s="125">
        <f t="shared" si="16"/>
        <v>610</v>
      </c>
      <c r="DI17" s="88" t="s">
        <v>7</v>
      </c>
      <c r="DJ17" s="88">
        <f>IF($DI17=Scoring!$D$219,Scoring!$E$219,IF($DI17=Scoring!$D$220,Scoring!$E$220,""))</f>
        <v>0</v>
      </c>
      <c r="DK17" s="88" t="s">
        <v>6</v>
      </c>
      <c r="DL17" s="88">
        <f>IF($DK17=Scoring!$D$221,Scoring!$E$221,IF($DK17=Scoring!$D$222,Scoring!$E$222,""))</f>
        <v>20</v>
      </c>
      <c r="DM17" s="88" t="s">
        <v>7</v>
      </c>
      <c r="DN17" s="88">
        <f>IF($DM17=Scoring!$D$223,Scoring!$E$223,IF($DM17=Scoring!$D$224,Scoring!$E$224,""))</f>
        <v>0</v>
      </c>
      <c r="DO17" s="88" t="s">
        <v>6</v>
      </c>
      <c r="DP17" s="88">
        <f>IF($DO17=Scoring!$D$225,Scoring!$E$225,IF($DO17=Scoring!$D$226,Scoring!$E$226,""))</f>
        <v>10</v>
      </c>
      <c r="DQ17" s="123">
        <f t="shared" si="17"/>
        <v>30</v>
      </c>
      <c r="DR17" s="88" t="s">
        <v>7</v>
      </c>
      <c r="DS17" s="88">
        <f>IF($DR17=Scoring!$D$237,Scoring!$E$237,IF($DR17=Scoring!$D$238,Scoring!$E$238,""))</f>
        <v>0</v>
      </c>
      <c r="DT17" s="111" t="s">
        <v>669</v>
      </c>
      <c r="DU17" s="111">
        <f>IF($DT17=Scoring!$D$240,Scoring!$E$240,IF($DT17=Scoring!$D$241,Scoring!$E$241,IF($DT17=Scoring!$D$242,Scoring!$E$242,IF($DT17=Scoring!$D$243,Scoring!$E$243,IF($DT17=Scoring!$D$244,Scoring!$E$244,IF($DT17=Scoring!$D$245,Scoring!$E$245,IF($DT17=Scoring!$D$246,Scoring!$E$246,"")))))))</f>
        <v>10</v>
      </c>
      <c r="DV17" s="88" t="s">
        <v>6</v>
      </c>
      <c r="DW17" s="88">
        <f>IF($DV17=Scoring!$D$247,Scoring!$E$247,IF($DV17=Scoring!$D$248,Scoring!$E$248,""))</f>
        <v>20</v>
      </c>
      <c r="DX17" s="88" t="s">
        <v>7</v>
      </c>
      <c r="DY17" s="88">
        <f>IF($DX17=Scoring!$D$249,Scoring!$E$249,IF($DX17=Scoring!$D$250,Scoring!$E$250,""))</f>
        <v>0</v>
      </c>
      <c r="DZ17" s="88" t="s">
        <v>7</v>
      </c>
      <c r="EA17" s="88">
        <f>IF($DZ17=Scoring!$D$251,Scoring!$E$251,IF($DZ17=Scoring!$D$252,Scoring!$E$252,""))</f>
        <v>0</v>
      </c>
      <c r="EB17" s="88" t="s">
        <v>7</v>
      </c>
      <c r="EC17" s="88">
        <f>IF($EB17=Scoring!$D$253,Scoring!$E$253,IF($EB17=Scoring!$D$254,Scoring!$E$254,""))</f>
        <v>0</v>
      </c>
      <c r="ED17" s="123">
        <f t="shared" si="4"/>
        <v>30</v>
      </c>
      <c r="EE17" s="88" t="s">
        <v>6</v>
      </c>
      <c r="EF17" s="88">
        <f>IF($EE17=Scoring!$D$257,Scoring!$E$257,IF($EE17=Scoring!$D$258,Scoring!$E$258,""))</f>
        <v>20</v>
      </c>
      <c r="EG17" s="88" t="s">
        <v>6</v>
      </c>
      <c r="EH17" s="88">
        <f>IF($EG17=Scoring!$D$259,Scoring!$E$259,IF($EG17=Scoring!$D$260,Scoring!$E$260,""))</f>
        <v>15</v>
      </c>
      <c r="EI17" s="88" t="s">
        <v>6</v>
      </c>
      <c r="EJ17" s="88">
        <f>IF($EI17=Scoring!$D$261,Scoring!$E$261,IF($EI17=Scoring!$D$262,Scoring!$E$262,""))</f>
        <v>15</v>
      </c>
      <c r="EK17" s="123">
        <f t="shared" si="20"/>
        <v>50</v>
      </c>
      <c r="EL17" s="126">
        <f t="shared" si="5"/>
        <v>110</v>
      </c>
      <c r="EM17" s="182">
        <f t="shared" si="6"/>
        <v>720</v>
      </c>
      <c r="EN17" s="88" t="s">
        <v>410</v>
      </c>
      <c r="EO17" s="88">
        <f>IF($EN17=Scoring!$D$22,Scoring!$K$22,IF($EN17=Scoring!$D$23,Scoring!$K$23,IF($EN17=Scoring!$D$24,Scoring!$K$24,IF($EN17=Scoring!$D$25,Scoring!$K$25,IF($EN17=Scoring!$D$26,Scoring!$K$26,IF($EN17=Scoring!$D$27,Scoring!$K$27,""))))))</f>
        <v>0</v>
      </c>
      <c r="EP17" s="88" t="s">
        <v>13</v>
      </c>
      <c r="EQ17" s="88">
        <f>IF($EP17=Scoring!$D$43,Scoring!$K$43,IF($EP17=Scoring!$D$44,Scoring!$K$44,IF($EP17=Scoring!$D$45,Scoring!$K$45,"")))</f>
        <v>0</v>
      </c>
      <c r="ER17" s="88" t="s">
        <v>704</v>
      </c>
      <c r="ES17" s="88">
        <f>IF($ER17=Scoring!$D$52,Scoring!$K$52,IF($ER17=Scoring!$D$53,Scoring!$K$53,IF($ER17=Scoring!$D$54,Scoring!$K$54,IF($ER17=Scoring!$D$55,Scoring!$K$55,IF($ER17=Scoring!$D$56,Scoring!$K$56,"")))))</f>
        <v>10</v>
      </c>
      <c r="ET17" s="88" t="s">
        <v>6</v>
      </c>
      <c r="EU17" s="88">
        <f>IF($ET17=Scoring!$D$80,Scoring!$K$80,IF($ET17=Scoring!$D$81,Scoring!$K$81,""))</f>
        <v>10</v>
      </c>
      <c r="EV17" s="88" t="s">
        <v>13</v>
      </c>
      <c r="EW17" s="88">
        <f>IF($EV17=Scoring!$D$103,Scoring!$K$103,IF($EV17=Scoring!$D$104,Scoring!$K$104,IF($EV17=Scoring!$D$105,Scoring!$K$105,"")))</f>
        <v>0</v>
      </c>
      <c r="EX17" s="88" t="s">
        <v>6</v>
      </c>
      <c r="EY17" s="88">
        <f>IF($EX17=Scoring!$D$157,Scoring!$K$157,IF($EX17=Scoring!$D$158,Scoring!$K$158,IF($EX17=Scoring!$D$159,Scoring!$K$159,"")))</f>
        <v>15</v>
      </c>
      <c r="EZ17" s="88" t="s">
        <v>441</v>
      </c>
      <c r="FA17" s="88">
        <f>IF($EZ17=Scoring!$J$160,Scoring!$K$160,IF($EZ17=Scoring!$J$161,Scoring!$K$161,IF($EZ17=Scoring!$J$162,Scoring!$K$162,IF($EZ17=Scoring!$J$163,Scoring!$K$163,""))))</f>
        <v>5</v>
      </c>
      <c r="FB17" s="88" t="s">
        <v>6</v>
      </c>
      <c r="FC17" s="88">
        <f>IF($FB17=Scoring!$D$166,Scoring!$K$166,IF($FB17=Scoring!$D$167,Scoring!$K$167,""))</f>
        <v>10</v>
      </c>
      <c r="FD17" s="88" t="s">
        <v>7</v>
      </c>
      <c r="FE17" s="88">
        <f>IF($FD17=Scoring!$D$227,Scoring!$K$227,IF($FD17=Scoring!$D$228,Scoring!$K$228,""))</f>
        <v>0</v>
      </c>
      <c r="FF17" s="88" t="s">
        <v>7</v>
      </c>
      <c r="FG17" s="88">
        <f>IF($FF17=Scoring!$D$229,Scoring!$K$229,IF($FF17=Scoring!$D$230,Scoring!$K$230,""))</f>
        <v>0</v>
      </c>
      <c r="FH17" s="88" t="s">
        <v>7</v>
      </c>
      <c r="FI17" s="88">
        <f>IF($FH17=Scoring!$D$231,Scoring!$K$231,IF($FH17=Scoring!$D$232,Scoring!$K$232,""))</f>
        <v>0</v>
      </c>
      <c r="FJ17" s="88" t="s">
        <v>7</v>
      </c>
      <c r="FK17" s="88">
        <f>IF($FJ17=Scoring!$D$233,Scoring!$K$233,IF($FJ17=Scoring!$D$234,Scoring!$K$234,""))</f>
        <v>0</v>
      </c>
      <c r="FL17" s="126">
        <f t="shared" si="18"/>
        <v>50</v>
      </c>
      <c r="FM17" s="88"/>
      <c r="FN17" s="88"/>
      <c r="FO17" s="88"/>
      <c r="FP17" s="88"/>
      <c r="FQ17" s="88"/>
      <c r="FR17" s="88"/>
      <c r="FS17" s="88" t="s">
        <v>525</v>
      </c>
      <c r="FT17" s="88"/>
      <c r="FU17" s="88" t="s">
        <v>525</v>
      </c>
      <c r="FV17" s="88"/>
    </row>
    <row r="18" spans="1:178" s="1" customFormat="1">
      <c r="A18" s="85" t="s">
        <v>128</v>
      </c>
      <c r="B18" s="252" t="s">
        <v>342</v>
      </c>
      <c r="C18" s="252" t="s">
        <v>605</v>
      </c>
      <c r="D18" s="252" t="s">
        <v>606</v>
      </c>
      <c r="E18" s="252" t="s">
        <v>607</v>
      </c>
      <c r="F18" s="88" t="s">
        <v>6</v>
      </c>
      <c r="G18" s="88">
        <f>IF($F18=Scoring!$D$5,Scoring!$E$5,IF($F18=Scoring!$D$6,Scoring!$E$6,""))</f>
        <v>20</v>
      </c>
      <c r="H18" s="88" t="s">
        <v>6</v>
      </c>
      <c r="I18" s="88">
        <f>IF($H18=Scoring!$D$7,Scoring!$E$7,IF($H18=Scoring!$D$8,Scoring!$E$8,""))</f>
        <v>20</v>
      </c>
      <c r="J18" s="111" t="s">
        <v>623</v>
      </c>
      <c r="K18" s="111">
        <f>IF($J18=Scoring!$J$9,Scoring!$K$9,IF($J18=Scoring!$J$10,Scoring!$K$10,IF($J18=Scoring!$J$11,Scoring!$K$11,"")))</f>
        <v>10</v>
      </c>
      <c r="L18" s="88" t="s">
        <v>6</v>
      </c>
      <c r="M18" s="88">
        <f>IF($L18=Scoring!$D$12,Scoring!$G$12,IF($L18=Scoring!$D$13,Scoring!$G$13,""))</f>
        <v>10</v>
      </c>
      <c r="N18" s="86">
        <f t="shared" si="7"/>
        <v>40</v>
      </c>
      <c r="O18" s="88" t="s">
        <v>6</v>
      </c>
      <c r="P18" s="88">
        <f>IF($O18=Scoring!$D$14,Scoring!$E$14,IF($O18=Scoring!$D$15,Scoring!$E$15,""))</f>
        <v>30</v>
      </c>
      <c r="Q18" s="88" t="s">
        <v>6</v>
      </c>
      <c r="R18" s="88">
        <f>IF($Q18=Scoring!$D$16,Scoring!$E$16,IF($Q18=Scoring!$D$17,Scoring!$E$17,IF($Q18=Scoring!$D$18,Scoring!$E$18,"")))</f>
        <v>20</v>
      </c>
      <c r="S18" s="86">
        <f t="shared" si="8"/>
        <v>50</v>
      </c>
      <c r="T18" s="88" t="s">
        <v>6</v>
      </c>
      <c r="U18" s="88">
        <f>IF($T18=Scoring!$J$19,Scoring!$K$19,IF($T18=Scoring!$J$20,Scoring!$K$20,IF($T18=Scoring!$J$21,Scoring!$K$21,"")))</f>
        <v>20</v>
      </c>
      <c r="V18" s="111" t="s">
        <v>512</v>
      </c>
      <c r="W18" s="111">
        <f>IF($V18=Scoring!$J$28,Scoring!$K$28,IF($V18=Scoring!$J$29,Scoring!$K$29,IF($V18=Scoring!$J$30,Scoring!$K$30,IF($V18=Scoring!$J$31,Scoring!$K$31,IF($V18=Scoring!$J$32,Scoring!$K$32,IF($V18=Scoring!$J$33,Scoring!$K$33,IF($V18=Scoring!$J$34,Scoring!$K$34,"")))))))</f>
        <v>50</v>
      </c>
      <c r="X18" s="88" t="s">
        <v>6</v>
      </c>
      <c r="Y18" s="88">
        <f>IF($X18=Scoring!$D$35,Scoring!$E$35,IF($X18=Scoring!$D$36,Scoring!$E$36,IF($X18=Scoring!$D$37,Scoring!$E$37,"")))</f>
        <v>20</v>
      </c>
      <c r="Z18" s="88" t="s">
        <v>6</v>
      </c>
      <c r="AA18" s="88">
        <f>IF($Z18=Scoring!$D$38,Scoring!$G$38,IF($Z18=Scoring!$D$39,Scoring!$G$39,""))</f>
        <v>10</v>
      </c>
      <c r="AB18" s="86">
        <f t="shared" si="9"/>
        <v>30</v>
      </c>
      <c r="AC18" s="111" t="s">
        <v>6</v>
      </c>
      <c r="AD18" s="111">
        <f>IF($AC18=Scoring!$D$40,Scoring!$E$40,IF($AC18=Scoring!$D$41,Scoring!$E$41,IF($AC18=Scoring!$D$42,Scoring!$E$42,"")))</f>
        <v>10</v>
      </c>
      <c r="AE18" s="88" t="s">
        <v>6</v>
      </c>
      <c r="AF18" s="88">
        <f>IF($AE18=Scoring!$D$46,Scoring!$E$46,IF($AE18=Scoring!$D$47,Scoring!$E$47,""))</f>
        <v>20</v>
      </c>
      <c r="AG18" s="88" t="s">
        <v>317</v>
      </c>
      <c r="AH18" s="88">
        <f>IF($AG18=Scoring!$H$48,Scoring!$I$48,IF($AG18=Scoring!$H$49,Scoring!$I$49,IF($AG18=Scoring!$H$50,Scoring!$I$50,IF($AG18=Scoring!$H$51,Scoring!$I$51,""))))</f>
        <v>50</v>
      </c>
      <c r="AI18" s="88" t="s">
        <v>6</v>
      </c>
      <c r="AJ18" s="88">
        <f>IF($AI18=Scoring!$D$57,Scoring!$E$57,IF($AI18=Scoring!$D$58,Scoring!$E$58,""))</f>
        <v>30</v>
      </c>
      <c r="AK18" s="123">
        <f t="shared" si="0"/>
        <v>400</v>
      </c>
      <c r="AL18" s="88" t="s">
        <v>6</v>
      </c>
      <c r="AM18" s="88">
        <f>IF($AL18=Scoring!$D$63,Scoring!$E$63,IF($AL18=Scoring!$D$64,Scoring!$E$64,""))</f>
        <v>20</v>
      </c>
      <c r="AN18" s="88" t="s">
        <v>6</v>
      </c>
      <c r="AO18" s="88">
        <f>IF($AN18=Scoring!$D$65,Scoring!$E$65,IF($AN18=Scoring!$D$66,Scoring!$E$66,IF($AN18=Scoring!$D$67,Scoring!$E$67,"")))</f>
        <v>10</v>
      </c>
      <c r="AP18" s="88" t="s">
        <v>25</v>
      </c>
      <c r="AQ18" s="88">
        <f>IF($AP18=Scoring!$D$68,Scoring!$E$68,IF($AP18=Scoring!$D$69,Scoring!$E$69,IF($AP18=Scoring!$D$70,Scoring!$E$70,IF($AP18=Scoring!$D$71,Scoring!$E$71,""))))</f>
        <v>40</v>
      </c>
      <c r="AR18" s="88" t="s">
        <v>6</v>
      </c>
      <c r="AS18" s="88">
        <f>IF($AR18=Scoring!$D$72,Scoring!$E$72,IF($AR18=Scoring!$D$73,Scoring!$E$73,IF($AR18=Scoring!$D$74,Scoring!$E$74,"")))</f>
        <v>30</v>
      </c>
      <c r="AT18" s="88" t="s">
        <v>27</v>
      </c>
      <c r="AU18" s="88">
        <f>IF($AT18=Scoring!$D$75,Scoring!$E$75,IF($AT18=Scoring!$D$76,Scoring!$E$76,IF($AT18=Scoring!$D$77,Scoring!$E$77,IF($AT18=Scoring!$D$78,Scoring!$E$78,""))))</f>
        <v>30</v>
      </c>
      <c r="AV18" s="88">
        <f t="shared" si="19"/>
        <v>60</v>
      </c>
      <c r="AW18" s="88" t="s">
        <v>53</v>
      </c>
      <c r="AX18" s="88" t="str">
        <f>IF($AW18=Scoring!$D$82,Scoring!$K$82,"")</f>
        <v>n/a</v>
      </c>
      <c r="AY18" s="123">
        <f t="shared" si="1"/>
        <v>140</v>
      </c>
      <c r="AZ18" s="111">
        <v>1</v>
      </c>
      <c r="BA18" s="88">
        <f>IF($AZ18=Scoring!$J$85,Scoring!$K$85,IF($AZ18=Scoring!$J$86,Scoring!$K$86,IF($AZ18=Scoring!$J$87,Scoring!$K$87,IF($AZ18=Scoring!$J$88,Scoring!$K$88,IF($AZ18=Scoring!$J$89,Scoring!$K$89,IF($AZ18=Scoring!$J$89,Scoring!$K$89,IF($AZ18=Scoring!$J$89,Scoring!$K$89,"")))))))</f>
        <v>30</v>
      </c>
      <c r="BB18" s="111" t="s">
        <v>406</v>
      </c>
      <c r="BC18" s="88">
        <f>IF($BB18=Scoring!$J$92,Scoring!$K$92,IF($BB18=Scoring!$J$93,Scoring!$K$93,IF($BB18=Scoring!$J$94,Scoring!$K$94,IF($BB18=Scoring!$J$95,Scoring!$K$95,IF($BB18=Scoring!$J$96,Scoring!$K$96,IF($BB18=Scoring!$J$97,Scoring!$K$97,IF($BB18=Scoring!$J$99,Scoring!$K$99,"")))))))</f>
        <v>20</v>
      </c>
      <c r="BD18" s="88" t="s">
        <v>6</v>
      </c>
      <c r="BE18" s="88">
        <f>IF($BD18=Scoring!$D$100,Scoring!$E$100,IF($BD18=Scoring!$D$101,Scoring!$E$101,IF($BD18=Scoring!$D$102,Scoring!$E$102,"")))</f>
        <v>15</v>
      </c>
      <c r="BF18" s="123">
        <f t="shared" si="2"/>
        <v>75</v>
      </c>
      <c r="BG18" s="156">
        <f t="shared" si="10"/>
        <v>615</v>
      </c>
      <c r="BH18" s="88" t="s">
        <v>97</v>
      </c>
      <c r="BI18" s="88">
        <f>IF($BH18=Scoring!$D$108,Scoring!$E$108,IF($BH18=Scoring!$D$109,Scoring!$E$109,IF($BH18=Scoring!$D$110,Scoring!$E$110,IF($BH18=Scoring!$D$111,Scoring!$E$111,IF($BH18=Scoring!$D$112,Scoring!$E$112,IF($BH18=Scoring!$D$113,Scoring!$E$113,IF($BH18=Scoring!$D$114,Scoring!$E$114,IF($BH18=Scoring!$D$115,Scoring!$E$115,IF($BH18=Scoring!$D$116,Scoring!$E$116,IF($BH18=Scoring!$D$117,Scoring!$E$117,""))))))))))</f>
        <v>80</v>
      </c>
      <c r="BJ18" s="88" t="s">
        <v>6</v>
      </c>
      <c r="BK18" s="88">
        <f>IF($BJ18=Scoring!$D$118,Scoring!$E$118,IF($BJ18=Scoring!$D$119,Scoring!$E$119,""))</f>
        <v>40</v>
      </c>
      <c r="BL18" s="88" t="s">
        <v>36</v>
      </c>
      <c r="BM18" s="88">
        <f>IF($BL18=Scoring!$D$120,Scoring!$E$120,IF($BL18=Scoring!$D$121,Scoring!$E$121,IF($BL18=Scoring!$D$122,Scoring!$E$122,IF($BL18=Scoring!$D$123,Scoring!$E$123,IF($BL18=Scoring!$D$124,Scoring!$E$124,"")))))</f>
        <v>25</v>
      </c>
      <c r="BN18" s="88" t="s">
        <v>42</v>
      </c>
      <c r="BO18" s="88">
        <f>IF($BN18=Scoring!$D$125,Scoring!$E$125,IF($BN18=Scoring!$D$126,Scoring!$E$126,IF($BN18=Scoring!$D$127,Scoring!$E$127,IF($BN18=Scoring!$D$128,Scoring!$E$128,IF($BN18=Scoring!$D$129,Scoring!$E$129,IF($BN18=Scoring!$D$130,Scoring!$E$130,IF($BN18=Scoring!$D$131,Scoring!$E$131,"")))))))</f>
        <v>20</v>
      </c>
      <c r="BP18" s="88" t="s">
        <v>31</v>
      </c>
      <c r="BQ18" s="88">
        <f>IF($BP18=Scoring!$J$133,Scoring!$K$133,IF($BP18=Scoring!$J$134,Scoring!$K$134,IF($BP18=Scoring!$J$135,Scoring!$K$135,IF($BP18=Scoring!$J$136,Scoring!$K$136,IF($BP18=Scoring!$J$137,Scoring!$K$137,IF($BP18=Scoring!$J$138,Scoring!$K$138,IF($BP18=Scoring!$J$139,Scoring!$K$139,IF($BP18=Scoring!$J$140,Scoring!$K$140,""))))))))</f>
        <v>0</v>
      </c>
      <c r="BR18" s="86">
        <f t="shared" si="11"/>
        <v>45</v>
      </c>
      <c r="BS18" s="183" t="s">
        <v>608</v>
      </c>
      <c r="BT18" s="183" t="s">
        <v>594</v>
      </c>
      <c r="BU18" s="183" t="s">
        <v>609</v>
      </c>
      <c r="BV18" s="183" t="s">
        <v>598</v>
      </c>
      <c r="BW18" s="183" t="s">
        <v>555</v>
      </c>
      <c r="BX18" s="183" t="s">
        <v>488</v>
      </c>
      <c r="BY18" s="183"/>
      <c r="BZ18" s="183"/>
      <c r="CA18" s="183"/>
      <c r="CB18" s="183"/>
      <c r="CC18" s="88" t="s">
        <v>6</v>
      </c>
      <c r="CD18" s="88">
        <f>IF($CC18=Scoring!$D$151,Scoring!$G$151,IF($CC18=Scoring!$D$152,Scoring!$G$152,""))</f>
        <v>20</v>
      </c>
      <c r="CE18" s="88" t="s">
        <v>6</v>
      </c>
      <c r="CF18" s="88">
        <f>IF($CE18=Scoring!$D$153,Scoring!$K$153,IF($CE18=Scoring!$D$154,Scoring!$K$154,""))</f>
        <v>20</v>
      </c>
      <c r="CG18" s="88" t="s">
        <v>6</v>
      </c>
      <c r="CH18" s="88">
        <f>IF($CG18=Scoring!$D$155,Scoring!$G$155,IF($CG18=Scoring!$D$156,Scoring!$G$156,""))</f>
        <v>10</v>
      </c>
      <c r="CI18" s="88" t="s">
        <v>6</v>
      </c>
      <c r="CJ18" s="88">
        <f>IF($CI18=Scoring!$D$164,Scoring!$G$164,IF($CI18=Scoring!$D$165,Scoring!$G$165,""))</f>
        <v>20</v>
      </c>
      <c r="CK18" s="156">
        <f t="shared" si="3"/>
        <v>270</v>
      </c>
      <c r="CL18" s="88" t="s">
        <v>6</v>
      </c>
      <c r="CM18" s="88">
        <f>IF($CL18=Scoring!$D$171,Scoring!$E$171,IF($CL18=Scoring!$D$172,Scoring!$E$172,""))</f>
        <v>30</v>
      </c>
      <c r="CN18" s="88" t="s">
        <v>68</v>
      </c>
      <c r="CO18" s="88">
        <f>IF($CN18=Scoring!$D$173,Scoring!$E$173,IF($CN18=Scoring!$D$174,Scoring!$E$174,IF($CN18=Scoring!$D$175,Scoring!$E$175,IF($CN18=Scoring!$D$176,Scoring!$E$176,""))))</f>
        <v>40</v>
      </c>
      <c r="CP18" s="88" t="s">
        <v>68</v>
      </c>
      <c r="CQ18" s="88">
        <f>IF($CP18=Scoring!$D$177,Scoring!$E$177,IF($CP18=Scoring!$D$178,Scoring!$E$178,IF($CP18=Scoring!$D$179,Scoring!$E$179,IF($CP18=Scoring!$D$180,Scoring!$E$180,""))))</f>
        <v>50</v>
      </c>
      <c r="CR18" s="123">
        <f t="shared" si="12"/>
        <v>120</v>
      </c>
      <c r="CS18" s="88" t="s">
        <v>68</v>
      </c>
      <c r="CT18" s="88">
        <f>IF($CS18=Scoring!$D$183,Scoring!$E$183,IF($CS18=Scoring!$D$184,Scoring!$E$184,IF($CS18=Scoring!$D$185,Scoring!$E$185,IF($CS18=Scoring!$D$186,Scoring!$E$186,""))))</f>
        <v>30</v>
      </c>
      <c r="CU18" s="88" t="s">
        <v>68</v>
      </c>
      <c r="CV18" s="88">
        <f>IF($CU18=Scoring!$D$183,Scoring!$E$183,IF($CU18=Scoring!$D$184,Scoring!$E$184,IF($CU18=Scoring!$D$185,Scoring!$E$185,IF($CU18=Scoring!$D$186,Scoring!$E$186,""))))</f>
        <v>30</v>
      </c>
      <c r="CW18" s="123">
        <f t="shared" si="13"/>
        <v>60</v>
      </c>
      <c r="CX18" s="88" t="s">
        <v>6</v>
      </c>
      <c r="CY18" s="88">
        <f>IF($CX18=Scoring!$D$193,Scoring!$E$193,IF($CX18=Scoring!$D$194,Scoring!$E$194,IF($CX18=Scoring!$D$195,Scoring!$E$195,"")))</f>
        <v>40</v>
      </c>
      <c r="CZ18" s="88" t="s">
        <v>6</v>
      </c>
      <c r="DA18" s="88">
        <f>IF($CZ18=Scoring!$D$196,Scoring!$E$196,IF($CZ18=Scoring!$D$197,Scoring!$E$197,IF($CZ18=Scoring!$D$198,Scoring!$E$198,"")))</f>
        <v>30</v>
      </c>
      <c r="DB18" s="88" t="s">
        <v>6</v>
      </c>
      <c r="DC18" s="88">
        <f>IF($DB18=Scoring!$D$199,Scoring!$E$199,IF($DB18=Scoring!$D$200,Scoring!$E$200,IF($DB18=Scoring!$D$201,Scoring!$E$201,"")))</f>
        <v>20</v>
      </c>
      <c r="DD18" s="88" t="s">
        <v>77</v>
      </c>
      <c r="DE18" s="88">
        <f>IF($DD18=Scoring!$D$202,Scoring!$E$202,IF($DD18=Scoring!$D$203,Scoring!$E$203,IF($DD18=Scoring!$D$204,Scoring!$E$204,IF($DD18=Scoring!$D$205,Scoring!$E$205,""))))</f>
        <v>30</v>
      </c>
      <c r="DF18" s="123">
        <f t="shared" si="14"/>
        <v>120</v>
      </c>
      <c r="DG18" s="124">
        <f t="shared" si="15"/>
        <v>300</v>
      </c>
      <c r="DH18" s="125">
        <f t="shared" si="16"/>
        <v>1185</v>
      </c>
      <c r="DI18" s="88" t="s">
        <v>6</v>
      </c>
      <c r="DJ18" s="88">
        <f>IF($DI18=Scoring!$D$219,Scoring!$E$219,IF($DI18=Scoring!$D$220,Scoring!$E$220,""))</f>
        <v>20</v>
      </c>
      <c r="DK18" s="88" t="s">
        <v>6</v>
      </c>
      <c r="DL18" s="88">
        <f>IF($DK18=Scoring!$D$221,Scoring!$E$221,IF($DK18=Scoring!$D$222,Scoring!$E$222,""))</f>
        <v>20</v>
      </c>
      <c r="DM18" s="88" t="s">
        <v>6</v>
      </c>
      <c r="DN18" s="88">
        <f>IF($DM18=Scoring!$D$223,Scoring!$E$223,IF($DM18=Scoring!$D$224,Scoring!$E$224,""))</f>
        <v>10</v>
      </c>
      <c r="DO18" s="88" t="s">
        <v>6</v>
      </c>
      <c r="DP18" s="88">
        <f>IF($DO18=Scoring!$D$225,Scoring!$E$225,IF($DO18=Scoring!$D$226,Scoring!$E$226,""))</f>
        <v>10</v>
      </c>
      <c r="DQ18" s="123">
        <f t="shared" si="17"/>
        <v>90</v>
      </c>
      <c r="DR18" s="88" t="s">
        <v>7</v>
      </c>
      <c r="DS18" s="88">
        <f>IF($DR18=Scoring!$D$237,Scoring!$E$237,IF($DR18=Scoring!$D$238,Scoring!$E$238,""))</f>
        <v>0</v>
      </c>
      <c r="DT18" s="88" t="s">
        <v>506</v>
      </c>
      <c r="DU18" s="88">
        <f>IF($DT18=Scoring!$D$240,Scoring!$E$240,IF($DT18=Scoring!$D$241,Scoring!$E$241,IF($DT18=Scoring!$D$242,Scoring!$E$242,IF($DT18=Scoring!$D$243,Scoring!$E$243,IF($DT18=Scoring!$D$244,Scoring!$E$244,IF($DT18=Scoring!$D$245,Scoring!$E$245,IF($DT18=Scoring!$D$246,Scoring!$E$246,"")))))))</f>
        <v>60</v>
      </c>
      <c r="DV18" s="88" t="s">
        <v>6</v>
      </c>
      <c r="DW18" s="88">
        <f>IF($DV18=Scoring!$D$247,Scoring!$E$247,IF($DV18=Scoring!$D$248,Scoring!$E$248,""))</f>
        <v>20</v>
      </c>
      <c r="DX18" s="88" t="s">
        <v>6</v>
      </c>
      <c r="DY18" s="88">
        <f>IF($DX18=Scoring!$D$249,Scoring!$E$249,IF($DX18=Scoring!$D$250,Scoring!$E$250,""))</f>
        <v>20</v>
      </c>
      <c r="DZ18" s="88" t="s">
        <v>6</v>
      </c>
      <c r="EA18" s="88">
        <f>IF($DZ18=Scoring!$D$251,Scoring!$E$251,IF($DZ18=Scoring!$D$252,Scoring!$E$252,""))</f>
        <v>10</v>
      </c>
      <c r="EB18" s="88" t="s">
        <v>6</v>
      </c>
      <c r="EC18" s="88">
        <f>IF($EB18=Scoring!$D$253,Scoring!$E$253,IF($EB18=Scoring!$D$254,Scoring!$E$254,""))</f>
        <v>10</v>
      </c>
      <c r="ED18" s="123">
        <f t="shared" si="4"/>
        <v>120</v>
      </c>
      <c r="EE18" s="88" t="s">
        <v>6</v>
      </c>
      <c r="EF18" s="88">
        <f>IF($EE18=Scoring!$D$257,Scoring!$E$257,IF($EE18=Scoring!$D$258,Scoring!$E$258,""))</f>
        <v>20</v>
      </c>
      <c r="EG18" s="88" t="s">
        <v>6</v>
      </c>
      <c r="EH18" s="88">
        <f>IF($EG18=Scoring!$D$259,Scoring!$E$259,IF($EG18=Scoring!$D$260,Scoring!$E$260,""))</f>
        <v>15</v>
      </c>
      <c r="EI18" s="88" t="s">
        <v>6</v>
      </c>
      <c r="EJ18" s="88">
        <f>IF($EI18=Scoring!$D$261,Scoring!$E$261,IF($EI18=Scoring!$D$262,Scoring!$E$262,""))</f>
        <v>15</v>
      </c>
      <c r="EK18" s="123">
        <f t="shared" si="20"/>
        <v>50</v>
      </c>
      <c r="EL18" s="126">
        <f t="shared" si="5"/>
        <v>260</v>
      </c>
      <c r="EM18" s="182">
        <f t="shared" si="6"/>
        <v>1445</v>
      </c>
      <c r="EN18" s="88" t="s">
        <v>406</v>
      </c>
      <c r="EO18" s="88">
        <f>IF($EN18=Scoring!$D$22,Scoring!$K$22,IF($EN18=Scoring!$D$23,Scoring!$K$23,IF($EN18=Scoring!$D$24,Scoring!$K$24,IF($EN18=Scoring!$D$25,Scoring!$K$25,IF($EN18=Scoring!$D$26,Scoring!$K$26,IF($EN18=Scoring!$D$27,Scoring!$K$27,""))))))</f>
        <v>50</v>
      </c>
      <c r="EP18" s="88" t="s">
        <v>6</v>
      </c>
      <c r="EQ18" s="88">
        <f>IF($EP18=Scoring!$D$43,Scoring!$K$43,IF($EP18=Scoring!$D$44,Scoring!$K$44,IF($EP18=Scoring!$D$45,Scoring!$K$45,"")))</f>
        <v>10</v>
      </c>
      <c r="ER18" s="88" t="s">
        <v>418</v>
      </c>
      <c r="ES18" s="88">
        <f>IF($ER18=Scoring!$D$52,Scoring!$K$52,IF($ER18=Scoring!$D$53,Scoring!$K$53,IF($ER18=Scoring!$D$54,Scoring!$K$54,IF($ER18=Scoring!$D$55,Scoring!$K$55,IF($ER18=Scoring!$D$56,Scoring!$K$56,"")))))</f>
        <v>20</v>
      </c>
      <c r="ET18" s="88" t="s">
        <v>6</v>
      </c>
      <c r="EU18" s="88">
        <f>IF($ET18=Scoring!$D$80,Scoring!$K$80,IF($ET18=Scoring!$D$81,Scoring!$K$81,""))</f>
        <v>10</v>
      </c>
      <c r="EV18" s="88" t="s">
        <v>6</v>
      </c>
      <c r="EW18" s="88">
        <f>IF($EV18=Scoring!$D$103,Scoring!$K$103,IF($EV18=Scoring!$D$104,Scoring!$K$104,IF($EV18=Scoring!$D$105,Scoring!$K$105,"")))</f>
        <v>10</v>
      </c>
      <c r="EX18" s="88" t="s">
        <v>6</v>
      </c>
      <c r="EY18" s="88">
        <f>IF($EX18=Scoring!$D$157,Scoring!$K$157,IF($EX18=Scoring!$D$158,Scoring!$K$158,IF($EX18=Scoring!$D$159,Scoring!$K$159,"")))</f>
        <v>15</v>
      </c>
      <c r="EZ18" s="88" t="s">
        <v>439</v>
      </c>
      <c r="FA18" s="88">
        <f>IF($EZ18=Scoring!$J$160,Scoring!$K$160,IF($EZ18=Scoring!$J$161,Scoring!$K$161,IF($EZ18=Scoring!$J$162,Scoring!$K$162,IF($EZ18=Scoring!$J$163,Scoring!$K$163,""))))</f>
        <v>10</v>
      </c>
      <c r="FB18" s="88" t="s">
        <v>6</v>
      </c>
      <c r="FC18" s="88">
        <f>IF($FB18=Scoring!$D$166,Scoring!$K$166,IF($FB18=Scoring!$D$167,Scoring!$K$167,""))</f>
        <v>10</v>
      </c>
      <c r="FD18" s="88" t="s">
        <v>6</v>
      </c>
      <c r="FE18" s="88">
        <f>IF($FD18=Scoring!$D$227,Scoring!$K$227,IF($FD18=Scoring!$D$228,Scoring!$K$228,""))</f>
        <v>10</v>
      </c>
      <c r="FF18" s="88" t="s">
        <v>6</v>
      </c>
      <c r="FG18" s="88">
        <f>IF($FF18=Scoring!$D$229,Scoring!$K$229,IF($FF18=Scoring!$D$230,Scoring!$K$230,""))</f>
        <v>10</v>
      </c>
      <c r="FH18" s="88" t="s">
        <v>6</v>
      </c>
      <c r="FI18" s="88">
        <f>IF($FH18=Scoring!$D$231,Scoring!$K$231,IF($FH18=Scoring!$D$232,Scoring!$K$232,""))</f>
        <v>5</v>
      </c>
      <c r="FJ18" s="88" t="s">
        <v>6</v>
      </c>
      <c r="FK18" s="88">
        <f>IF($FJ18=Scoring!$D$233,Scoring!$K$233,IF($FJ18=Scoring!$D$234,Scoring!$K$234,""))</f>
        <v>5</v>
      </c>
      <c r="FL18" s="126">
        <f t="shared" si="18"/>
        <v>155</v>
      </c>
      <c r="FM18" s="88" t="s">
        <v>454</v>
      </c>
      <c r="FN18" s="88"/>
      <c r="FO18" s="88" t="s">
        <v>534</v>
      </c>
      <c r="FP18" s="88"/>
      <c r="FQ18" s="88" t="s">
        <v>534</v>
      </c>
      <c r="FR18" s="88">
        <v>10</v>
      </c>
      <c r="FS18" s="88" t="s">
        <v>1</v>
      </c>
      <c r="FT18" s="88"/>
      <c r="FU18" s="88" t="s">
        <v>1</v>
      </c>
      <c r="FV18" s="88"/>
    </row>
    <row r="19" spans="1:178" s="1" customFormat="1">
      <c r="A19" s="85" t="s">
        <v>127</v>
      </c>
      <c r="B19" s="252" t="s">
        <v>343</v>
      </c>
      <c r="C19" s="252" t="s">
        <v>344</v>
      </c>
      <c r="D19" s="252" t="s">
        <v>345</v>
      </c>
      <c r="E19" s="252" t="s">
        <v>346</v>
      </c>
      <c r="F19" s="88" t="s">
        <v>6</v>
      </c>
      <c r="G19" s="88">
        <f>IF($F19=Scoring!$D$5,Scoring!$E$5,IF($F19=Scoring!$D$6,Scoring!$E$6,""))</f>
        <v>20</v>
      </c>
      <c r="H19" s="88" t="s">
        <v>6</v>
      </c>
      <c r="I19" s="88">
        <f>IF($H19=Scoring!$D$7,Scoring!$E$7,IF($H19=Scoring!$D$8,Scoring!$E$8,""))</f>
        <v>20</v>
      </c>
      <c r="J19" s="111" t="s">
        <v>623</v>
      </c>
      <c r="K19" s="111">
        <f>IF($J19=Scoring!$J$9,Scoring!$K$9,IF($J19=Scoring!$J$10,Scoring!$K$10,IF($J19=Scoring!$J$11,Scoring!$K$11,"")))</f>
        <v>10</v>
      </c>
      <c r="L19" s="88" t="s">
        <v>6</v>
      </c>
      <c r="M19" s="88">
        <f>IF($L19=Scoring!$D$12,Scoring!$G$12,IF($L19=Scoring!$D$13,Scoring!$G$13,""))</f>
        <v>10</v>
      </c>
      <c r="N19" s="86">
        <f t="shared" si="7"/>
        <v>40</v>
      </c>
      <c r="O19" s="88" t="s">
        <v>6</v>
      </c>
      <c r="P19" s="88">
        <f>IF($O19=Scoring!$D$14,Scoring!$E$14,IF($O19=Scoring!$D$15,Scoring!$E$15,""))</f>
        <v>30</v>
      </c>
      <c r="Q19" s="88" t="s">
        <v>6</v>
      </c>
      <c r="R19" s="88">
        <f>IF($Q19=Scoring!$D$16,Scoring!$E$16,IF($Q19=Scoring!$D$17,Scoring!$E$17,IF($Q19=Scoring!$D$18,Scoring!$E$18,"")))</f>
        <v>20</v>
      </c>
      <c r="S19" s="86">
        <f t="shared" si="8"/>
        <v>50</v>
      </c>
      <c r="T19" s="88" t="s">
        <v>6</v>
      </c>
      <c r="U19" s="88">
        <f>IF($T19=Scoring!$J$19,Scoring!$K$19,IF($T19=Scoring!$J$20,Scoring!$K$20,IF($T19=Scoring!$J$21,Scoring!$K$21,"")))</f>
        <v>20</v>
      </c>
      <c r="V19" s="111" t="s">
        <v>15</v>
      </c>
      <c r="W19" s="88">
        <f>IF($V19=Scoring!$J$28,Scoring!$K$28,IF($V19=Scoring!$J$29,Scoring!$K$29,IF($V19=Scoring!$J$30,Scoring!$K$30,IF($V19=Scoring!$J$31,Scoring!$K$31,IF($V19=Scoring!$J$32,Scoring!$K$32,IF($V19=Scoring!$J$33,Scoring!$K$33,IF($V19=Scoring!$J$34,Scoring!$K$34,"")))))))</f>
        <v>30</v>
      </c>
      <c r="X19" s="88" t="s">
        <v>6</v>
      </c>
      <c r="Y19" s="88">
        <f>IF($X19=Scoring!$D$35,Scoring!$E$35,IF($X19=Scoring!$D$36,Scoring!$E$36,IF($X19=Scoring!$D$37,Scoring!$E$37,"")))</f>
        <v>20</v>
      </c>
      <c r="Z19" s="88" t="s">
        <v>6</v>
      </c>
      <c r="AA19" s="88">
        <f>IF($Z19=Scoring!$D$38,Scoring!$G$38,IF($Z19=Scoring!$D$39,Scoring!$G$39,""))</f>
        <v>10</v>
      </c>
      <c r="AB19" s="86">
        <f t="shared" si="9"/>
        <v>30</v>
      </c>
      <c r="AC19" s="111" t="s">
        <v>6</v>
      </c>
      <c r="AD19" s="111">
        <f>IF($AC19=Scoring!$D$40,Scoring!$E$40,IF($AC19=Scoring!$D$41,Scoring!$E$41,IF($AC19=Scoring!$D$42,Scoring!$E$42,"")))</f>
        <v>10</v>
      </c>
      <c r="AE19" s="88" t="s">
        <v>6</v>
      </c>
      <c r="AF19" s="88">
        <f>IF($AE19=Scoring!$D$46,Scoring!$E$46,IF($AE19=Scoring!$D$47,Scoring!$E$47,""))</f>
        <v>20</v>
      </c>
      <c r="AG19" s="88" t="s">
        <v>21</v>
      </c>
      <c r="AH19" s="88">
        <f>IF($AG19=Scoring!$D$48,Scoring!$E$48,IF($AG19=Scoring!$D$49,Scoring!$E$49,IF($AG19=Scoring!$D$50,Scoring!$E$50,IF($AG19=Scoring!$D$51,Scoring!$E$51,""))))</f>
        <v>50</v>
      </c>
      <c r="AI19" s="88" t="s">
        <v>6</v>
      </c>
      <c r="AJ19" s="88">
        <f>IF($AI19=Scoring!$D$57,Scoring!$E$57,IF($AI19=Scoring!$D$58,Scoring!$E$58,""))</f>
        <v>30</v>
      </c>
      <c r="AK19" s="123">
        <f t="shared" si="0"/>
        <v>365</v>
      </c>
      <c r="AL19" s="88" t="s">
        <v>6</v>
      </c>
      <c r="AM19" s="88">
        <f>IF($AL19=Scoring!$D$63,Scoring!$E$63,IF($AL19=Scoring!$D$64,Scoring!$E$64,""))</f>
        <v>20</v>
      </c>
      <c r="AN19" s="88" t="s">
        <v>6</v>
      </c>
      <c r="AO19" s="88">
        <f>IF($AN19=Scoring!$D$65,Scoring!$E$65,IF($AN19=Scoring!$D$66,Scoring!$E$66,IF($AN19=Scoring!$D$67,Scoring!$E$67,"")))</f>
        <v>10</v>
      </c>
      <c r="AP19" s="88" t="s">
        <v>25</v>
      </c>
      <c r="AQ19" s="88">
        <f>IF($AP19=Scoring!$D$68,Scoring!$E$68,IF($AP19=Scoring!$D$69,Scoring!$E$69,IF($AP19=Scoring!$D$70,Scoring!$E$70,IF($AP19=Scoring!$D$71,Scoring!$E$71,""))))</f>
        <v>40</v>
      </c>
      <c r="AR19" s="88" t="s">
        <v>6</v>
      </c>
      <c r="AS19" s="88">
        <f>IF($AR19=Scoring!$D$72,Scoring!$E$72,IF($AR19=Scoring!$D$73,Scoring!$E$73,IF($AR19=Scoring!$D$74,Scoring!$E$74,"")))</f>
        <v>30</v>
      </c>
      <c r="AT19" s="88" t="s">
        <v>25</v>
      </c>
      <c r="AU19" s="88">
        <f>IF($AT19=Scoring!$D$75,Scoring!$E$75,IF($AT19=Scoring!$D$76,Scoring!$E$76,IF($AT19=Scoring!$D$77,Scoring!$E$77,IF($AT19=Scoring!$D$78,Scoring!$E$78,""))))</f>
        <v>20</v>
      </c>
      <c r="AV19" s="88">
        <f t="shared" si="19"/>
        <v>50</v>
      </c>
      <c r="AW19" s="88" t="s">
        <v>53</v>
      </c>
      <c r="AX19" s="88" t="str">
        <f>IF($AW19=Scoring!$D$82,Scoring!$K$82,"")</f>
        <v>n/a</v>
      </c>
      <c r="AY19" s="123">
        <f t="shared" si="1"/>
        <v>120</v>
      </c>
      <c r="AZ19" s="111">
        <v>1</v>
      </c>
      <c r="BA19" s="88">
        <f>IF($AZ19=Scoring!$J$85,Scoring!$K$85,IF($AZ19=Scoring!$J$86,Scoring!$K$86,IF($AZ19=Scoring!$J$87,Scoring!$K$87,IF($AZ19=Scoring!$J$88,Scoring!$K$88,IF($AZ19=Scoring!$J$89,Scoring!$K$89,IF($AZ19=Scoring!$J$89,Scoring!$K$89,IF($AZ19=Scoring!$J$89,Scoring!$K$89,"")))))))</f>
        <v>30</v>
      </c>
      <c r="BB19" s="88">
        <v>1</v>
      </c>
      <c r="BC19" s="88">
        <f>IF($BB19=Scoring!$J$92,Scoring!$K$92,IF($BB19=Scoring!$J$93,Scoring!$K$93,IF($BB19=Scoring!$J$94,Scoring!$K$94,IF($BB19=Scoring!$J$95,Scoring!$K$95,IF($BB19=Scoring!$J$96,Scoring!$K$96,IF($BB19=Scoring!$J$97,Scoring!$K$97,IF($BB19=Scoring!$J$99,Scoring!$K$99,"")))))))</f>
        <v>25</v>
      </c>
      <c r="BD19" s="88" t="s">
        <v>6</v>
      </c>
      <c r="BE19" s="88">
        <f>IF($BD19=Scoring!$D$100,Scoring!$E$100,IF($BD19=Scoring!$D$101,Scoring!$E$101,IF($BD19=Scoring!$D$102,Scoring!$E$102,"")))</f>
        <v>15</v>
      </c>
      <c r="BF19" s="123">
        <f t="shared" si="2"/>
        <v>80</v>
      </c>
      <c r="BG19" s="156">
        <f t="shared" si="10"/>
        <v>565</v>
      </c>
      <c r="BH19" s="88" t="s">
        <v>104</v>
      </c>
      <c r="BI19" s="88">
        <f>IF($BH19=Scoring!$D$108,Scoring!$E$108,IF($BH19=Scoring!$D$109,Scoring!$E$109,IF($BH19=Scoring!$D$110,Scoring!$E$110,IF($BH19=Scoring!$D$111,Scoring!$E$111,IF($BH19=Scoring!$D$112,Scoring!$E$112,IF($BH19=Scoring!$D$113,Scoring!$E$113,IF($BH19=Scoring!$D$114,Scoring!$E$114,IF($BH19=Scoring!$D$115,Scoring!$E$115,IF($BH19=Scoring!$D$116,Scoring!$E$116,IF($BH19=Scoring!$D$117,Scoring!$E$117,""))))))))))</f>
        <v>5</v>
      </c>
      <c r="BJ19" s="88" t="s">
        <v>6</v>
      </c>
      <c r="BK19" s="88">
        <f>IF($BJ19=Scoring!$D$118,Scoring!$E$118,IF($BJ19=Scoring!$D$119,Scoring!$E$119,""))</f>
        <v>40</v>
      </c>
      <c r="BL19" s="88" t="s">
        <v>34</v>
      </c>
      <c r="BM19" s="88">
        <f>IF($BL19=Scoring!$D$120,Scoring!$E$120,IF($BL19=Scoring!$D$121,Scoring!$E$121,IF($BL19=Scoring!$D$122,Scoring!$E$122,IF($BL19=Scoring!$D$123,Scoring!$E$123,IF($BL19=Scoring!$D$124,Scoring!$E$124,"")))))</f>
        <v>10</v>
      </c>
      <c r="BN19" s="88" t="s">
        <v>40</v>
      </c>
      <c r="BO19" s="88">
        <f>IF($BN19=Scoring!$D$125,Scoring!$E$125,IF($BN19=Scoring!$D$126,Scoring!$E$126,IF($BN19=Scoring!$D$127,Scoring!$E$127,IF($BN19=Scoring!$D$128,Scoring!$E$128,IF($BN19=Scoring!$D$129,Scoring!$E$129,IF($BN19=Scoring!$D$130,Scoring!$E$130,IF($BN19=Scoring!$D$131,Scoring!$E$131,"")))))))</f>
        <v>20</v>
      </c>
      <c r="BP19" s="88" t="s">
        <v>50</v>
      </c>
      <c r="BQ19" s="88">
        <f>IF($BP19=Scoring!$J$133,Scoring!$K$133,IF($BP19=Scoring!$J$134,Scoring!$K$134,IF($BP19=Scoring!$J$135,Scoring!$K$135,IF($BP19=Scoring!$J$136,Scoring!$K$136,IF($BP19=Scoring!$J$137,Scoring!$K$137,IF($BP19=Scoring!$J$138,Scoring!$K$138,IF($BP19=Scoring!$J$139,Scoring!$K$139,IF($BP19=Scoring!$J$140,Scoring!$K$140,""))))))))</f>
        <v>15</v>
      </c>
      <c r="BR19" s="86">
        <f t="shared" si="11"/>
        <v>45</v>
      </c>
      <c r="BS19" s="183" t="s">
        <v>610</v>
      </c>
      <c r="BT19" s="183" t="s">
        <v>611</v>
      </c>
      <c r="BU19" s="183" t="s">
        <v>612</v>
      </c>
      <c r="BV19" s="183" t="s">
        <v>613</v>
      </c>
      <c r="BW19" s="183" t="s">
        <v>614</v>
      </c>
      <c r="BX19" s="183" t="s">
        <v>615</v>
      </c>
      <c r="BY19" s="183" t="s">
        <v>616</v>
      </c>
      <c r="BZ19" s="183" t="s">
        <v>617</v>
      </c>
      <c r="CA19" s="183" t="s">
        <v>618</v>
      </c>
      <c r="CB19" s="183" t="s">
        <v>619</v>
      </c>
      <c r="CC19" s="88" t="s">
        <v>6</v>
      </c>
      <c r="CD19" s="88">
        <f>IF($CC19=Scoring!$D$151,Scoring!$G$151,IF($CC19=Scoring!$D$152,Scoring!$G$152,""))</f>
        <v>20</v>
      </c>
      <c r="CE19" s="88" t="s">
        <v>6</v>
      </c>
      <c r="CF19" s="88">
        <f>IF($CE19=Scoring!$D$153,Scoring!$K$153,IF($CE19=Scoring!$D$154,Scoring!$K$154,""))</f>
        <v>20</v>
      </c>
      <c r="CG19" s="88" t="s">
        <v>6</v>
      </c>
      <c r="CH19" s="88">
        <f>IF($CG19=Scoring!$D$155,Scoring!$G$155,IF($CG19=Scoring!$D$156,Scoring!$G$156,""))</f>
        <v>10</v>
      </c>
      <c r="CI19" s="88" t="s">
        <v>6</v>
      </c>
      <c r="CJ19" s="88">
        <f>IF($CI19=Scoring!$D$164,Scoring!$G$164,IF($CI19=Scoring!$D$165,Scoring!$G$165,""))</f>
        <v>20</v>
      </c>
      <c r="CK19" s="156">
        <f t="shared" si="3"/>
        <v>190</v>
      </c>
      <c r="CL19" s="88" t="s">
        <v>6</v>
      </c>
      <c r="CM19" s="88">
        <f>IF($CL19=Scoring!$D$171,Scoring!$E$171,IF($CL19=Scoring!$D$172,Scoring!$E$172,""))</f>
        <v>30</v>
      </c>
      <c r="CN19" s="88" t="s">
        <v>67</v>
      </c>
      <c r="CO19" s="88">
        <f>IF($CN19=Scoring!$D$173,Scoring!$E$173,IF($CN19=Scoring!$D$174,Scoring!$E$174,IF($CN19=Scoring!$D$175,Scoring!$E$175,IF($CN19=Scoring!$D$176,Scoring!$E$176,""))))</f>
        <v>20</v>
      </c>
      <c r="CP19" s="88" t="s">
        <v>68</v>
      </c>
      <c r="CQ19" s="88">
        <f>IF($CP19=Scoring!$D$177,Scoring!$E$177,IF($CP19=Scoring!$D$178,Scoring!$E$178,IF($CP19=Scoring!$D$179,Scoring!$E$179,IF($CP19=Scoring!$D$180,Scoring!$E$180,""))))</f>
        <v>50</v>
      </c>
      <c r="CR19" s="123">
        <f t="shared" si="12"/>
        <v>100</v>
      </c>
      <c r="CS19" s="88" t="s">
        <v>68</v>
      </c>
      <c r="CT19" s="88">
        <f>IF($CS19=Scoring!$D$183,Scoring!$E$183,IF($CS19=Scoring!$D$184,Scoring!$E$184,IF($CS19=Scoring!$D$185,Scoring!$E$185,IF($CS19=Scoring!$D$186,Scoring!$E$186,""))))</f>
        <v>30</v>
      </c>
      <c r="CU19" s="88" t="s">
        <v>68</v>
      </c>
      <c r="CV19" s="88">
        <f>IF($CU19=Scoring!$D$183,Scoring!$E$183,IF($CU19=Scoring!$D$184,Scoring!$E$184,IF($CU19=Scoring!$D$185,Scoring!$E$185,IF($CU19=Scoring!$D$186,Scoring!$E$186,""))))</f>
        <v>30</v>
      </c>
      <c r="CW19" s="123">
        <f t="shared" si="13"/>
        <v>60</v>
      </c>
      <c r="CX19" s="88" t="s">
        <v>6</v>
      </c>
      <c r="CY19" s="88">
        <f>IF($CX19=Scoring!$D$193,Scoring!$E$193,IF($CX19=Scoring!$D$194,Scoring!$E$194,IF($CX19=Scoring!$D$195,Scoring!$E$195,"")))</f>
        <v>40</v>
      </c>
      <c r="CZ19" s="88" t="s">
        <v>31</v>
      </c>
      <c r="DA19" s="88">
        <f>IF($CZ19=Scoring!$D$196,Scoring!$E$196,IF($CZ19=Scoring!$D$197,Scoring!$E$197,IF($CZ19=Scoring!$D$198,Scoring!$E$198,"")))</f>
        <v>0</v>
      </c>
      <c r="DB19" s="88" t="s">
        <v>7</v>
      </c>
      <c r="DC19" s="88">
        <f>IF($DB19=Scoring!$D$199,Scoring!$E$199,IF($DB19=Scoring!$D$200,Scoring!$E$200,IF($DB19=Scoring!$D$201,Scoring!$E$201,"")))</f>
        <v>0</v>
      </c>
      <c r="DD19" s="88" t="s">
        <v>77</v>
      </c>
      <c r="DE19" s="88">
        <f>IF($DD19=Scoring!$D$202,Scoring!$E$202,IF($DD19=Scoring!$D$203,Scoring!$E$203,IF($DD19=Scoring!$D$204,Scoring!$E$204,IF($DD19=Scoring!$D$205,Scoring!$E$205,""))))</f>
        <v>30</v>
      </c>
      <c r="DF19" s="123">
        <f t="shared" si="14"/>
        <v>70</v>
      </c>
      <c r="DG19" s="124">
        <f t="shared" si="15"/>
        <v>230</v>
      </c>
      <c r="DH19" s="125">
        <f t="shared" si="16"/>
        <v>985</v>
      </c>
      <c r="DI19" s="88" t="s">
        <v>6</v>
      </c>
      <c r="DJ19" s="88">
        <f>IF($DI19=Scoring!$D$219,Scoring!$E$219,IF($DI19=Scoring!$D$220,Scoring!$E$220,""))</f>
        <v>20</v>
      </c>
      <c r="DK19" s="88" t="s">
        <v>7</v>
      </c>
      <c r="DL19" s="88">
        <f>IF($DK19=Scoring!$D$221,Scoring!$E$221,IF($DK19=Scoring!$D$222,Scoring!$E$222,""))</f>
        <v>0</v>
      </c>
      <c r="DM19" s="88" t="s">
        <v>6</v>
      </c>
      <c r="DN19" s="88">
        <f>IF($DM19=Scoring!$D$223,Scoring!$E$223,IF($DM19=Scoring!$D$224,Scoring!$E$224,""))</f>
        <v>10</v>
      </c>
      <c r="DO19" s="88" t="s">
        <v>6</v>
      </c>
      <c r="DP19" s="88">
        <f>IF($DO19=Scoring!$D$225,Scoring!$E$225,IF($DO19=Scoring!$D$226,Scoring!$E$226,""))</f>
        <v>10</v>
      </c>
      <c r="DQ19" s="123">
        <f t="shared" si="17"/>
        <v>50</v>
      </c>
      <c r="DR19" s="88" t="s">
        <v>6</v>
      </c>
      <c r="DS19" s="88">
        <f>IF($DR19=Scoring!$D$237,Scoring!$E$237,IF($DR19=Scoring!$D$238,Scoring!$E$238,""))</f>
        <v>20</v>
      </c>
      <c r="DT19" s="88" t="s">
        <v>506</v>
      </c>
      <c r="DU19" s="88">
        <f>IF($DT19=Scoring!$D$240,Scoring!$E$240,IF($DT19=Scoring!$D$241,Scoring!$E$241,IF($DT19=Scoring!$D$242,Scoring!$E$242,IF($DT19=Scoring!$D$243,Scoring!$E$243,IF($DT19=Scoring!$D$244,Scoring!$E$244,IF($DT19=Scoring!$D$245,Scoring!$E$245,IF($DT19=Scoring!$D$246,Scoring!$E$246,"")))))))</f>
        <v>60</v>
      </c>
      <c r="DV19" s="88" t="s">
        <v>6</v>
      </c>
      <c r="DW19" s="88">
        <f>IF($DV19=Scoring!$D$247,Scoring!$E$247,IF($DV19=Scoring!$D$248,Scoring!$E$248,""))</f>
        <v>20</v>
      </c>
      <c r="DX19" s="88" t="s">
        <v>6</v>
      </c>
      <c r="DY19" s="88">
        <f>IF($DX19=Scoring!$D$249,Scoring!$E$249,IF($DX19=Scoring!$D$250,Scoring!$E$250,""))</f>
        <v>20</v>
      </c>
      <c r="DZ19" s="88" t="s">
        <v>6</v>
      </c>
      <c r="EA19" s="88">
        <f>IF($DZ19=Scoring!$D$251,Scoring!$E$251,IF($DZ19=Scoring!$D$252,Scoring!$E$252,""))</f>
        <v>10</v>
      </c>
      <c r="EB19" s="88" t="s">
        <v>7</v>
      </c>
      <c r="EC19" s="88">
        <f>IF($EB19=Scoring!$D$253,Scoring!$E$253,IF($EB19=Scoring!$D$254,Scoring!$E$254,""))</f>
        <v>0</v>
      </c>
      <c r="ED19" s="123">
        <f t="shared" si="4"/>
        <v>130</v>
      </c>
      <c r="EE19" s="88" t="s">
        <v>6</v>
      </c>
      <c r="EF19" s="88">
        <f>IF($EE19=Scoring!$D$257,Scoring!$E$257,IF($EE19=Scoring!$D$258,Scoring!$E$258,""))</f>
        <v>20</v>
      </c>
      <c r="EG19" s="88" t="s">
        <v>6</v>
      </c>
      <c r="EH19" s="88">
        <f>IF($EG19=Scoring!$D$259,Scoring!$E$259,IF($EG19=Scoring!$D$260,Scoring!$E$260,""))</f>
        <v>15</v>
      </c>
      <c r="EI19" s="88" t="s">
        <v>6</v>
      </c>
      <c r="EJ19" s="88">
        <f>IF($EI19=Scoring!$D$261,Scoring!$E$261,IF($EI19=Scoring!$D$262,Scoring!$E$262,""))</f>
        <v>15</v>
      </c>
      <c r="EK19" s="123">
        <f t="shared" si="20"/>
        <v>50</v>
      </c>
      <c r="EL19" s="126">
        <f t="shared" si="5"/>
        <v>230</v>
      </c>
      <c r="EM19" s="182">
        <f t="shared" si="6"/>
        <v>1215</v>
      </c>
      <c r="EN19" s="88" t="s">
        <v>406</v>
      </c>
      <c r="EO19" s="88">
        <f>IF($EN19=Scoring!$D$22,Scoring!$K$22,IF($EN19=Scoring!$D$23,Scoring!$K$23,IF($EN19=Scoring!$D$24,Scoring!$K$24,IF($EN19=Scoring!$D$25,Scoring!$K$25,IF($EN19=Scoring!$D$26,Scoring!$K$26,IF($EN19=Scoring!$D$27,Scoring!$K$27,""))))))</f>
        <v>50</v>
      </c>
      <c r="EP19" s="88" t="s">
        <v>7</v>
      </c>
      <c r="EQ19" s="88">
        <f>IF($EP19=Scoring!$D$43,Scoring!$K$43,IF($EP19=Scoring!$D$44,Scoring!$K$44,IF($EP19=Scoring!$D$45,Scoring!$K$45,"")))</f>
        <v>0</v>
      </c>
      <c r="ER19" s="88" t="s">
        <v>419</v>
      </c>
      <c r="ES19" s="88">
        <f>IF($ER19=Scoring!$D$52,Scoring!$K$52,IF($ER19=Scoring!$D$53,Scoring!$K$53,IF($ER19=Scoring!$D$54,Scoring!$K$54,IF($ER19=Scoring!$D$55,Scoring!$K$55,IF($ER19=Scoring!$D$56,Scoring!$K$56,"")))))</f>
        <v>15</v>
      </c>
      <c r="ET19" s="88" t="s">
        <v>7</v>
      </c>
      <c r="EU19" s="88">
        <f>IF($ET19=Scoring!$D$80,Scoring!$K$80,IF($ET19=Scoring!$D$81,Scoring!$K$81,""))</f>
        <v>0</v>
      </c>
      <c r="EV19" s="88" t="s">
        <v>6</v>
      </c>
      <c r="EW19" s="88">
        <f>IF($EV19=Scoring!$D$103,Scoring!$K$103,IF($EV19=Scoring!$D$104,Scoring!$K$104,IF($EV19=Scoring!$D$105,Scoring!$K$105,"")))</f>
        <v>10</v>
      </c>
      <c r="EX19" s="111" t="s">
        <v>6</v>
      </c>
      <c r="EY19" s="111">
        <f>IF($EX19=Scoring!$D$157,Scoring!$K$157,IF($EX19=Scoring!$D$158,Scoring!$K$158,IF($EX19=Scoring!$D$159,Scoring!$K$159,"")))</f>
        <v>15</v>
      </c>
      <c r="EZ19" s="88" t="s">
        <v>440</v>
      </c>
      <c r="FA19" s="88">
        <f>IF($EZ19=Scoring!$J$160,Scoring!$K$160,IF($EZ19=Scoring!$J$161,Scoring!$K$161,IF($EZ19=Scoring!$J$162,Scoring!$K$162,IF($EZ19=Scoring!$J$163,Scoring!$K$163,""))))</f>
        <v>5</v>
      </c>
      <c r="FB19" s="88" t="s">
        <v>6</v>
      </c>
      <c r="FC19" s="88">
        <f>IF($FB19=Scoring!$D$166,Scoring!$K$166,IF($FB19=Scoring!$D$167,Scoring!$K$167,""))</f>
        <v>10</v>
      </c>
      <c r="FD19" s="88" t="s">
        <v>7</v>
      </c>
      <c r="FE19" s="88">
        <f>IF($FD19=Scoring!$D$227,Scoring!$K$227,IF($FD19=Scoring!$D$228,Scoring!$K$228,""))</f>
        <v>0</v>
      </c>
      <c r="FF19" s="88" t="s">
        <v>7</v>
      </c>
      <c r="FG19" s="88">
        <f>IF($FF19=Scoring!$D$229,Scoring!$K$229,IF($FF19=Scoring!$D$230,Scoring!$K$230,""))</f>
        <v>0</v>
      </c>
      <c r="FH19" s="88" t="s">
        <v>6</v>
      </c>
      <c r="FI19" s="88">
        <f>IF($FH19=Scoring!$D$231,Scoring!$K$231,IF($FH19=Scoring!$D$232,Scoring!$K$232,""))</f>
        <v>5</v>
      </c>
      <c r="FJ19" s="88" t="s">
        <v>6</v>
      </c>
      <c r="FK19" s="88">
        <f>IF($FJ19=Scoring!$D$233,Scoring!$K$233,IF($FJ19=Scoring!$D$234,Scoring!$K$234,""))</f>
        <v>5</v>
      </c>
      <c r="FL19" s="126">
        <f t="shared" si="18"/>
        <v>115</v>
      </c>
      <c r="FM19" s="88" t="s">
        <v>454</v>
      </c>
      <c r="FN19" s="88"/>
      <c r="FO19" s="88" t="s">
        <v>535</v>
      </c>
      <c r="FP19" s="88"/>
      <c r="FQ19" s="88" t="s">
        <v>535</v>
      </c>
      <c r="FR19" s="88">
        <v>5</v>
      </c>
      <c r="FS19" s="88" t="s">
        <v>1</v>
      </c>
      <c r="FT19" s="88"/>
      <c r="FU19" s="88" t="s">
        <v>1</v>
      </c>
      <c r="FV19" s="88"/>
    </row>
    <row r="20" spans="1:178" s="1" customFormat="1">
      <c r="A20" s="85" t="s">
        <v>126</v>
      </c>
      <c r="B20" s="252" t="s">
        <v>348</v>
      </c>
      <c r="C20" s="252" t="s">
        <v>347</v>
      </c>
      <c r="D20" s="252" t="s">
        <v>584</v>
      </c>
      <c r="E20" s="252" t="s">
        <v>349</v>
      </c>
      <c r="F20" s="88" t="s">
        <v>6</v>
      </c>
      <c r="G20" s="88">
        <f>IF($F20=Scoring!$D$5,Scoring!$E$5,IF($F20=Scoring!$D$6,Scoring!$E$6,""))</f>
        <v>20</v>
      </c>
      <c r="H20" s="88" t="s">
        <v>6</v>
      </c>
      <c r="I20" s="88">
        <f>IF($H20=Scoring!$D$7,Scoring!$E$7,IF($H20=Scoring!$D$8,Scoring!$E$8,""))</f>
        <v>20</v>
      </c>
      <c r="J20" s="111" t="s">
        <v>624</v>
      </c>
      <c r="K20" s="88">
        <f>IF($J20=Scoring!$J$9,Scoring!$K$9,IF($J20=Scoring!$J$10,Scoring!$K$10,IF($J20=Scoring!$J$11,Scoring!$K$11,"")))</f>
        <v>5</v>
      </c>
      <c r="L20" s="88" t="s">
        <v>7</v>
      </c>
      <c r="M20" s="88">
        <f>IF($L20=Scoring!$D$12,Scoring!$G$12,IF($L20=Scoring!$D$13,Scoring!$G$13,""))</f>
        <v>0</v>
      </c>
      <c r="N20" s="86">
        <f t="shared" si="7"/>
        <v>25</v>
      </c>
      <c r="O20" s="88" t="s">
        <v>6</v>
      </c>
      <c r="P20" s="88">
        <f>IF($O20=Scoring!$D$14,Scoring!$E$14,IF($O20=Scoring!$D$15,Scoring!$E$15,""))</f>
        <v>30</v>
      </c>
      <c r="Q20" s="88" t="s">
        <v>6</v>
      </c>
      <c r="R20" s="88">
        <f>IF($Q20=Scoring!$D$16,Scoring!$E$16,IF($Q20=Scoring!$D$17,Scoring!$E$17,IF($Q20=Scoring!$D$18,Scoring!$E$18,"")))</f>
        <v>20</v>
      </c>
      <c r="S20" s="86">
        <f t="shared" si="8"/>
        <v>50</v>
      </c>
      <c r="T20" s="88" t="s">
        <v>6</v>
      </c>
      <c r="U20" s="88">
        <f>IF($T20=Scoring!$J$19,Scoring!$K$19,IF($T20=Scoring!$J$20,Scoring!$K$20,IF($T20=Scoring!$J$21,Scoring!$K$21,"")))</f>
        <v>20</v>
      </c>
      <c r="V20" s="111" t="s">
        <v>512</v>
      </c>
      <c r="W20" s="88">
        <f>IF($V20=Scoring!$J$28,Scoring!$K$28,IF($V20=Scoring!$J$29,Scoring!$K$29,IF($V20=Scoring!$J$30,Scoring!$K$30,IF($V20=Scoring!$J$31,Scoring!$K$31,IF($V20=Scoring!$J$32,Scoring!$K$32,IF($V20=Scoring!$J$33,Scoring!$K$33,IF($V20=Scoring!$J$34,Scoring!$K$34,"")))))))</f>
        <v>50</v>
      </c>
      <c r="X20" s="88" t="s">
        <v>6</v>
      </c>
      <c r="Y20" s="88">
        <f>IF($X20=Scoring!$D$35,Scoring!$E$35,IF($X20=Scoring!$D$36,Scoring!$E$36,IF($X20=Scoring!$D$37,Scoring!$E$37,"")))</f>
        <v>20</v>
      </c>
      <c r="Z20" s="88" t="s">
        <v>6</v>
      </c>
      <c r="AA20" s="88">
        <f>IF($Z20=Scoring!$D$38,Scoring!$G$38,IF($Z20=Scoring!$D$39,Scoring!$G$39,""))</f>
        <v>10</v>
      </c>
      <c r="AB20" s="86">
        <f t="shared" si="9"/>
        <v>30</v>
      </c>
      <c r="AC20" s="88" t="s">
        <v>6</v>
      </c>
      <c r="AD20" s="88">
        <f>IF($AC20=Scoring!$D$40,Scoring!$E$40,IF($AC20=Scoring!$D$41,Scoring!$E$41,IF($AC20=Scoring!$D$42,Scoring!$E$42,"")))</f>
        <v>10</v>
      </c>
      <c r="AE20" s="88" t="s">
        <v>6</v>
      </c>
      <c r="AF20" s="88">
        <f>IF($AE20=Scoring!$D$46,Scoring!$E$46,IF($AE20=Scoring!$D$47,Scoring!$E$47,""))</f>
        <v>20</v>
      </c>
      <c r="AG20" s="88" t="s">
        <v>319</v>
      </c>
      <c r="AH20" s="88">
        <f>IF($AG20=Scoring!$H$48,Scoring!$I$48,IF($AG20=Scoring!$H$49,Scoring!$I$49,IF($AG20=Scoring!$H$50,Scoring!$I$50,IF($AG20=Scoring!$H$51,Scoring!$I$51,""))))</f>
        <v>30</v>
      </c>
      <c r="AI20" s="88" t="s">
        <v>6</v>
      </c>
      <c r="AJ20" s="88">
        <f>IF($AI20=Scoring!$D$57,Scoring!$E$57,IF($AI20=Scoring!$D$58,Scoring!$E$58,""))</f>
        <v>30</v>
      </c>
      <c r="AK20" s="123">
        <f t="shared" si="0"/>
        <v>305</v>
      </c>
      <c r="AL20" s="88" t="s">
        <v>6</v>
      </c>
      <c r="AM20" s="88">
        <f>IF($AL20=Scoring!$D$63,Scoring!$E$63,IF($AL20=Scoring!$D$64,Scoring!$E$64,""))</f>
        <v>20</v>
      </c>
      <c r="AN20" s="88" t="s">
        <v>13</v>
      </c>
      <c r="AO20" s="88">
        <f>IF($AN20=Scoring!$D$65,Scoring!$E$65,IF($AN20=Scoring!$D$66,Scoring!$E$66,IF($AN20=Scoring!$D$67,Scoring!$E$67,"")))</f>
        <v>10</v>
      </c>
      <c r="AP20" s="88" t="s">
        <v>13</v>
      </c>
      <c r="AQ20" s="88">
        <f>IF($AP20=Scoring!$D$68,Scoring!$E$68,IF($AP20=Scoring!$D$69,Scoring!$E$69,IF($AP20=Scoring!$D$70,Scoring!$E$70,IF($AP20=Scoring!$D$71,Scoring!$E$71,""))))</f>
        <v>40</v>
      </c>
      <c r="AR20" s="88" t="s">
        <v>13</v>
      </c>
      <c r="AS20" s="88">
        <f>IF($AR20=Scoring!$D$72,Scoring!$E$72,IF($AR20=Scoring!$D$73,Scoring!$E$73,IF($AR20=Scoring!$D$74,Scoring!$E$74,"")))</f>
        <v>30</v>
      </c>
      <c r="AT20" s="111" t="s">
        <v>13</v>
      </c>
      <c r="AU20" s="111">
        <f>IF($AT20=Scoring!$D$75,Scoring!$E$75,IF($AT20=Scoring!$D$76,Scoring!$E$76,IF($AT20=Scoring!$D$77,Scoring!$E$77,IF($AT20=Scoring!$D$78,Scoring!$E$78,IF($AT20=Scoring!$D$79,Scoring!$E$79,"")))))</f>
        <v>30</v>
      </c>
      <c r="AV20" s="88">
        <f t="shared" si="19"/>
        <v>60</v>
      </c>
      <c r="AW20" s="88" t="s">
        <v>53</v>
      </c>
      <c r="AX20" s="88" t="str">
        <f>IF($AW20=Scoring!$D$82,Scoring!$K$82,"")</f>
        <v>n/a</v>
      </c>
      <c r="AY20" s="123">
        <f t="shared" si="1"/>
        <v>140</v>
      </c>
      <c r="AZ20" s="111">
        <v>1</v>
      </c>
      <c r="BA20" s="88">
        <f>IF($AZ20=Scoring!$J$85,Scoring!$K$85,IF($AZ20=Scoring!$J$86,Scoring!$K$86,IF($AZ20=Scoring!$J$87,Scoring!$K$87,IF($AZ20=Scoring!$J$88,Scoring!$K$88,IF($AZ20=Scoring!$J$89,Scoring!$K$89,IF($AZ20=Scoring!$J$89,Scoring!$K$89,IF($AZ20=Scoring!$J$89,Scoring!$K$89,"")))))))</f>
        <v>30</v>
      </c>
      <c r="BB20" s="88">
        <v>1</v>
      </c>
      <c r="BC20" s="88">
        <f>IF($BB20=Scoring!$J$92,Scoring!$K$92,IF($BB20=Scoring!$J$93,Scoring!$K$93,IF($BB20=Scoring!$J$94,Scoring!$K$94,IF($BB20=Scoring!$J$95,Scoring!$K$95,IF($BB20=Scoring!$J$96,Scoring!$K$96,IF($BB20=Scoring!$J$97,Scoring!$K$97,IF($BB20=Scoring!$J$99,Scoring!$K$99,"")))))))</f>
        <v>25</v>
      </c>
      <c r="BD20" s="88" t="s">
        <v>6</v>
      </c>
      <c r="BE20" s="88">
        <f>IF($BD20=Scoring!$D$100,Scoring!$E$100,IF($BD20=Scoring!$D$101,Scoring!$E$101,IF($BD20=Scoring!$D$102,Scoring!$E$102,"")))</f>
        <v>15</v>
      </c>
      <c r="BF20" s="123">
        <f t="shared" si="2"/>
        <v>80</v>
      </c>
      <c r="BG20" s="156">
        <f t="shared" si="10"/>
        <v>525</v>
      </c>
      <c r="BH20" s="88" t="s">
        <v>31</v>
      </c>
      <c r="BI20" s="88">
        <f>IF($BH20=Scoring!$D$108,Scoring!$E$108,IF($BH20=Scoring!$D$109,Scoring!$E$109,IF($BH20=Scoring!$D$110,Scoring!$E$110,IF($BH20=Scoring!$D$111,Scoring!$E$111,IF($BH20=Scoring!$D$112,Scoring!$E$112,IF($BH20=Scoring!$D$113,Scoring!$E$113,IF($BH20=Scoring!$D$114,Scoring!$E$114,IF($BH20=Scoring!$D$115,Scoring!$E$115,IF($BH20=Scoring!$D$116,Scoring!$E$116,IF($BH20=Scoring!$D$117,Scoring!$E$117,""))))))))))</f>
        <v>0</v>
      </c>
      <c r="BJ20" s="88" t="s">
        <v>6</v>
      </c>
      <c r="BK20" s="88">
        <f>IF($BJ20=Scoring!$D$118,Scoring!$E$118,IF($BJ20=Scoring!$D$119,Scoring!$E$119,""))</f>
        <v>40</v>
      </c>
      <c r="BL20" s="88" t="s">
        <v>31</v>
      </c>
      <c r="BM20" s="88">
        <f>IF($BL20=Scoring!$D$120,Scoring!$E$120,IF($BL20=Scoring!$D$121,Scoring!$E$121,IF($BL20=Scoring!$D$122,Scoring!$E$122,IF($BL20=Scoring!$D$123,Scoring!$E$123,IF($BL20=Scoring!$D$124,Scoring!$E$124,"")))))</f>
        <v>0</v>
      </c>
      <c r="BN20" s="88" t="s">
        <v>31</v>
      </c>
      <c r="BO20" s="88">
        <f>IF($BN20=Scoring!$D$125,Scoring!$E$125,IF($BN20=Scoring!$D$126,Scoring!$E$126,IF($BN20=Scoring!$D$127,Scoring!$E$127,IF($BN20=Scoring!$D$128,Scoring!$E$128,IF($BN20=Scoring!$D$129,Scoring!$E$129,IF($BN20=Scoring!$D$130,Scoring!$E$130,IF($BN20=Scoring!$D$131,Scoring!$E$131,"")))))))</f>
        <v>0</v>
      </c>
      <c r="BP20" s="88" t="s">
        <v>31</v>
      </c>
      <c r="BQ20" s="88">
        <f>IF($BP20=Scoring!$J$133,Scoring!$K$133,IF($BP20=Scoring!$J$134,Scoring!$K$134,IF($BP20=Scoring!$J$135,Scoring!$K$135,IF($BP20=Scoring!$J$136,Scoring!$K$136,IF($BP20=Scoring!$J$137,Scoring!$K$137,IF($BP20=Scoring!$J$138,Scoring!$K$138,IF($BP20=Scoring!$J$139,Scoring!$K$139,IF($BP20=Scoring!$J$140,Scoring!$K$140,""))))))))</f>
        <v>0</v>
      </c>
      <c r="BR20" s="86">
        <f t="shared" si="11"/>
        <v>0</v>
      </c>
      <c r="BS20" s="183" t="s">
        <v>488</v>
      </c>
      <c r="BT20" s="183"/>
      <c r="BU20" s="183"/>
      <c r="BV20" s="183"/>
      <c r="BW20" s="183"/>
      <c r="BX20" s="183"/>
      <c r="BY20" s="183"/>
      <c r="BZ20" s="183"/>
      <c r="CA20" s="183"/>
      <c r="CB20" s="183"/>
      <c r="CC20" s="88" t="s">
        <v>6</v>
      </c>
      <c r="CD20" s="88">
        <f>IF($CC20=Scoring!$D$151,Scoring!$G$151,IF($CC20=Scoring!$D$152,Scoring!$G$152,""))</f>
        <v>20</v>
      </c>
      <c r="CE20" s="88" t="s">
        <v>6</v>
      </c>
      <c r="CF20" s="88">
        <f>IF($CE20=Scoring!$D$153,Scoring!$K$153,IF($CE20=Scoring!$D$154,Scoring!$K$154,""))</f>
        <v>20</v>
      </c>
      <c r="CG20" s="88" t="s">
        <v>7</v>
      </c>
      <c r="CH20" s="88">
        <f>IF($CG20=Scoring!$D$155,Scoring!$G$155,IF($CG20=Scoring!$D$156,Scoring!$G$156,""))</f>
        <v>0</v>
      </c>
      <c r="CI20" s="88" t="s">
        <v>6</v>
      </c>
      <c r="CJ20" s="88">
        <f>IF($CI20=Scoring!$D$164,Scoring!$G$164,IF($CI20=Scoring!$D$165,Scoring!$G$165,""))</f>
        <v>20</v>
      </c>
      <c r="CK20" s="156">
        <f t="shared" si="3"/>
        <v>135</v>
      </c>
      <c r="CL20" s="88" t="s">
        <v>6</v>
      </c>
      <c r="CM20" s="88">
        <f>IF($CL20=Scoring!$D$171,Scoring!$E$171,IF($CL20=Scoring!$D$172,Scoring!$E$172,""))</f>
        <v>30</v>
      </c>
      <c r="CN20" s="88" t="s">
        <v>31</v>
      </c>
      <c r="CO20" s="88">
        <f>IF($CN20=Scoring!$D$173,Scoring!$E$173,IF($CN20=Scoring!$D$174,Scoring!$E$174,IF($CN20=Scoring!$D$175,Scoring!$E$175,IF($CN20=Scoring!$D$176,Scoring!$E$176,""))))</f>
        <v>0</v>
      </c>
      <c r="CP20" s="88" t="s">
        <v>68</v>
      </c>
      <c r="CQ20" s="88">
        <f>IF($CP20=Scoring!$D$177,Scoring!$E$177,IF($CP20=Scoring!$D$178,Scoring!$E$178,IF($CP20=Scoring!$D$179,Scoring!$E$179,IF($CP20=Scoring!$D$180,Scoring!$E$180,""))))</f>
        <v>50</v>
      </c>
      <c r="CR20" s="123">
        <f t="shared" si="12"/>
        <v>80</v>
      </c>
      <c r="CS20" s="88" t="s">
        <v>31</v>
      </c>
      <c r="CT20" s="88">
        <f>IF($CS20=Scoring!$D$183,Scoring!$E$183,IF($CS20=Scoring!$D$184,Scoring!$E$184,IF($CS20=Scoring!$D$185,Scoring!$E$185,IF($CS20=Scoring!$D$186,Scoring!$E$186,""))))</f>
        <v>0</v>
      </c>
      <c r="CU20" s="88" t="s">
        <v>31</v>
      </c>
      <c r="CV20" s="88">
        <f>IF($CU20=Scoring!$D$183,Scoring!$E$183,IF($CU20=Scoring!$D$184,Scoring!$E$184,IF($CU20=Scoring!$D$185,Scoring!$E$185,IF($CU20=Scoring!$D$186,Scoring!$E$186,""))))</f>
        <v>0</v>
      </c>
      <c r="CW20" s="123">
        <f t="shared" si="13"/>
        <v>0</v>
      </c>
      <c r="CX20" s="88" t="s">
        <v>7</v>
      </c>
      <c r="CY20" s="88">
        <f>IF($CX20=Scoring!$D$193,Scoring!$E$193,IF($CX20=Scoring!$D$194,Scoring!$E$194,IF($CX20=Scoring!$D$195,Scoring!$E$195,"")))</f>
        <v>0</v>
      </c>
      <c r="CZ20" s="88" t="s">
        <v>6</v>
      </c>
      <c r="DA20" s="88">
        <f>IF($CZ20=Scoring!$D$196,Scoring!$E$196,IF($CZ20=Scoring!$D$197,Scoring!$E$197,IF($CZ20=Scoring!$D$198,Scoring!$E$198,"")))</f>
        <v>30</v>
      </c>
      <c r="DB20" s="88" t="s">
        <v>6</v>
      </c>
      <c r="DC20" s="88">
        <f>IF($DB20=Scoring!$D$199,Scoring!$E$199,IF($DB20=Scoring!$D$200,Scoring!$E$200,IF($DB20=Scoring!$D$201,Scoring!$E$201,"")))</f>
        <v>20</v>
      </c>
      <c r="DD20" s="88" t="s">
        <v>77</v>
      </c>
      <c r="DE20" s="88">
        <f>IF($DD20=Scoring!$D$202,Scoring!$E$202,IF($DD20=Scoring!$D$203,Scoring!$E$203,IF($DD20=Scoring!$D$204,Scoring!$E$204,IF($DD20=Scoring!$D$205,Scoring!$E$205,""))))</f>
        <v>30</v>
      </c>
      <c r="DF20" s="123">
        <f t="shared" si="14"/>
        <v>80</v>
      </c>
      <c r="DG20" s="124">
        <f t="shared" si="15"/>
        <v>160</v>
      </c>
      <c r="DH20" s="125">
        <f t="shared" si="16"/>
        <v>820</v>
      </c>
      <c r="DI20" s="88" t="s">
        <v>6</v>
      </c>
      <c r="DJ20" s="88">
        <f>IF($DI20=Scoring!$D$219,Scoring!$E$219,IF($DI20=Scoring!$D$220,Scoring!$E$220,""))</f>
        <v>20</v>
      </c>
      <c r="DK20" s="88" t="s">
        <v>7</v>
      </c>
      <c r="DL20" s="88">
        <f>IF($DK20=Scoring!$D$221,Scoring!$E$221,IF($DK20=Scoring!$D$222,Scoring!$E$222,""))</f>
        <v>0</v>
      </c>
      <c r="DM20" s="88" t="s">
        <v>6</v>
      </c>
      <c r="DN20" s="88">
        <f>IF($DM20=Scoring!$D$223,Scoring!$E$223,IF($DM20=Scoring!$D$224,Scoring!$E$224,""))</f>
        <v>10</v>
      </c>
      <c r="DO20" s="88" t="s">
        <v>6</v>
      </c>
      <c r="DP20" s="88">
        <f>IF($DO20=Scoring!$D$225,Scoring!$E$225,IF($DO20=Scoring!$D$226,Scoring!$E$226,""))</f>
        <v>10</v>
      </c>
      <c r="DQ20" s="123">
        <f t="shared" si="17"/>
        <v>60</v>
      </c>
      <c r="DR20" s="88" t="s">
        <v>7</v>
      </c>
      <c r="DS20" s="88">
        <f>IF($DR20=Scoring!$D$237,Scoring!$E$237,IF($DR20=Scoring!$D$238,Scoring!$E$238,""))</f>
        <v>0</v>
      </c>
      <c r="DT20" s="88" t="s">
        <v>506</v>
      </c>
      <c r="DU20" s="88">
        <f>IF($DT20=Scoring!$D$240,Scoring!$E$240,IF($DT20=Scoring!$D$241,Scoring!$E$241,IF($DT20=Scoring!$D$242,Scoring!$E$242,IF($DT20=Scoring!$D$243,Scoring!$E$243,IF($DT20=Scoring!$D$244,Scoring!$E$244,IF($DT20=Scoring!$D$245,Scoring!$E$245,IF($DT20=Scoring!$D$246,Scoring!$E$246,"")))))))</f>
        <v>60</v>
      </c>
      <c r="DV20" s="88" t="s">
        <v>6</v>
      </c>
      <c r="DW20" s="88">
        <f>IF($DV20=Scoring!$D$247,Scoring!$E$247,IF($DV20=Scoring!$D$248,Scoring!$E$248,""))</f>
        <v>20</v>
      </c>
      <c r="DX20" s="88" t="s">
        <v>6</v>
      </c>
      <c r="DY20" s="88">
        <f>IF($DX20=Scoring!$D$249,Scoring!$E$249,IF($DX20=Scoring!$D$250,Scoring!$E$250,""))</f>
        <v>20</v>
      </c>
      <c r="DZ20" s="88" t="s">
        <v>6</v>
      </c>
      <c r="EA20" s="88">
        <f>IF($DZ20=Scoring!$D$251,Scoring!$E$251,IF($DZ20=Scoring!$D$252,Scoring!$E$252,""))</f>
        <v>10</v>
      </c>
      <c r="EB20" s="88" t="s">
        <v>7</v>
      </c>
      <c r="EC20" s="88">
        <f>IF($EB20=Scoring!$D$253,Scoring!$E$253,IF($EB20=Scoring!$D$254,Scoring!$E$254,""))</f>
        <v>0</v>
      </c>
      <c r="ED20" s="123">
        <f t="shared" si="4"/>
        <v>110</v>
      </c>
      <c r="EE20" s="88" t="s">
        <v>6</v>
      </c>
      <c r="EF20" s="88">
        <f>IF($EE20=Scoring!$D$257,Scoring!$E$257,IF($EE20=Scoring!$D$258,Scoring!$E$258,""))</f>
        <v>20</v>
      </c>
      <c r="EG20" s="88" t="s">
        <v>6</v>
      </c>
      <c r="EH20" s="88">
        <f>IF($EG20=Scoring!$D$259,Scoring!$E$259,IF($EG20=Scoring!$D$260,Scoring!$E$260,""))</f>
        <v>15</v>
      </c>
      <c r="EI20" s="88" t="s">
        <v>7</v>
      </c>
      <c r="EJ20" s="88">
        <f>IF($EI20=Scoring!$D$261,Scoring!$E$261,IF($EI20=Scoring!$D$262,Scoring!$E$262,""))</f>
        <v>0</v>
      </c>
      <c r="EK20" s="123">
        <f t="shared" si="20"/>
        <v>35</v>
      </c>
      <c r="EL20" s="126">
        <f t="shared" si="5"/>
        <v>205</v>
      </c>
      <c r="EM20" s="182">
        <f t="shared" si="6"/>
        <v>1025</v>
      </c>
      <c r="EN20" s="88" t="s">
        <v>410</v>
      </c>
      <c r="EO20" s="88">
        <f>IF($EN20=Scoring!$D$22,Scoring!$K$22,IF($EN20=Scoring!$D$23,Scoring!$K$23,IF($EN20=Scoring!$D$24,Scoring!$K$24,IF($EN20=Scoring!$D$25,Scoring!$K$25,IF($EN20=Scoring!$D$26,Scoring!$K$26,IF($EN20=Scoring!$D$27,Scoring!$K$27,""))))))</f>
        <v>0</v>
      </c>
      <c r="EP20" s="88" t="s">
        <v>6</v>
      </c>
      <c r="EQ20" s="88">
        <f>IF($EP20=Scoring!$D$43,Scoring!$K$43,IF($EP20=Scoring!$D$44,Scoring!$K$44,IF($EP20=Scoring!$D$45,Scoring!$K$45,"")))</f>
        <v>10</v>
      </c>
      <c r="ER20" s="88" t="s">
        <v>704</v>
      </c>
      <c r="ES20" s="88">
        <f>IF($ER20=Scoring!$D$52,Scoring!$K$52,IF($ER20=Scoring!$D$53,Scoring!$K$53,IF($ER20=Scoring!$D$54,Scoring!$K$54,IF($ER20=Scoring!$D$55,Scoring!$K$55,IF($ER20=Scoring!$D$56,Scoring!$K$56,"")))))</f>
        <v>10</v>
      </c>
      <c r="ET20" s="88" t="s">
        <v>6</v>
      </c>
      <c r="EU20" s="88">
        <f>IF($ET20=Scoring!$D$80,Scoring!$K$80,IF($ET20=Scoring!$D$81,Scoring!$K$81,""))</f>
        <v>10</v>
      </c>
      <c r="EV20" s="88" t="s">
        <v>6</v>
      </c>
      <c r="EW20" s="88">
        <f>IF($EV20=Scoring!$D$103,Scoring!$K$103,IF($EV20=Scoring!$D$104,Scoring!$K$104,IF($EV20=Scoring!$D$105,Scoring!$K$105,"")))</f>
        <v>10</v>
      </c>
      <c r="EX20" s="88" t="s">
        <v>6</v>
      </c>
      <c r="EY20" s="88">
        <f>IF($EX20=Scoring!$D$157,Scoring!$K$157,IF($EX20=Scoring!$D$158,Scoring!$K$158,IF($EX20=Scoring!$D$159,Scoring!$K$159,"")))</f>
        <v>15</v>
      </c>
      <c r="EZ20" s="88" t="s">
        <v>439</v>
      </c>
      <c r="FA20" s="88">
        <f>IF($EZ20=Scoring!$J$160,Scoring!$K$160,IF($EZ20=Scoring!$J$161,Scoring!$K$161,IF($EZ20=Scoring!$J$162,Scoring!$K$162,IF($EZ20=Scoring!$J$163,Scoring!$K$163,""))))</f>
        <v>10</v>
      </c>
      <c r="FB20" s="88" t="s">
        <v>6</v>
      </c>
      <c r="FC20" s="88">
        <f>IF($FB20=Scoring!$D$166,Scoring!$K$166,IF($FB20=Scoring!$D$167,Scoring!$K$167,""))</f>
        <v>10</v>
      </c>
      <c r="FD20" s="88" t="s">
        <v>7</v>
      </c>
      <c r="FE20" s="88">
        <f>IF($FD20=Scoring!$D$227,Scoring!$K$227,IF($FD20=Scoring!$D$228,Scoring!$K$228,""))</f>
        <v>0</v>
      </c>
      <c r="FF20" s="88" t="s">
        <v>6</v>
      </c>
      <c r="FG20" s="88">
        <f>IF($FF20=Scoring!$D$229,Scoring!$K$229,IF($FF20=Scoring!$D$230,Scoring!$K$230,""))</f>
        <v>10</v>
      </c>
      <c r="FH20" s="88" t="s">
        <v>6</v>
      </c>
      <c r="FI20" s="88">
        <f>IF($FH20=Scoring!$D$231,Scoring!$K$231,IF($FH20=Scoring!$D$232,Scoring!$K$232,""))</f>
        <v>5</v>
      </c>
      <c r="FJ20" s="88" t="s">
        <v>6</v>
      </c>
      <c r="FK20" s="88">
        <f>IF($FJ20=Scoring!$D$233,Scoring!$K$233,IF($FJ20=Scoring!$D$234,Scoring!$K$234,""))</f>
        <v>5</v>
      </c>
      <c r="FL20" s="126">
        <f t="shared" si="18"/>
        <v>85</v>
      </c>
      <c r="FM20" s="88"/>
      <c r="FN20" s="88"/>
      <c r="FO20" s="88"/>
      <c r="FP20" s="88"/>
      <c r="FQ20" s="88"/>
      <c r="FR20" s="88"/>
      <c r="FS20" s="88" t="s">
        <v>525</v>
      </c>
      <c r="FT20" s="88"/>
      <c r="FU20" s="88" t="s">
        <v>525</v>
      </c>
      <c r="FV20" s="88"/>
    </row>
    <row r="21" spans="1:178" s="1" customFormat="1">
      <c r="A21" s="85" t="s">
        <v>124</v>
      </c>
      <c r="B21" s="252" t="s">
        <v>350</v>
      </c>
      <c r="C21" s="252" t="s">
        <v>531</v>
      </c>
      <c r="D21" s="252" t="s">
        <v>532</v>
      </c>
      <c r="E21" s="252" t="s">
        <v>533</v>
      </c>
      <c r="F21" s="88" t="s">
        <v>6</v>
      </c>
      <c r="G21" s="88">
        <f>IF($F21=Scoring!$D$5,Scoring!$E$5,IF($F21=Scoring!$D$6,Scoring!$E$6,""))</f>
        <v>20</v>
      </c>
      <c r="H21" s="88" t="s">
        <v>6</v>
      </c>
      <c r="I21" s="88">
        <f>IF($H21=Scoring!$D$7,Scoring!$E$7,IF($H21=Scoring!$D$8,Scoring!$E$8,""))</f>
        <v>20</v>
      </c>
      <c r="J21" s="111" t="s">
        <v>623</v>
      </c>
      <c r="K21" s="88">
        <f>IF($J21=Scoring!$J$9,Scoring!$K$9,IF($J21=Scoring!$J$10,Scoring!$K$10,IF($J21=Scoring!$J$11,Scoring!$K$11,"")))</f>
        <v>10</v>
      </c>
      <c r="L21" s="88" t="s">
        <v>6</v>
      </c>
      <c r="M21" s="88">
        <f>IF($L21=Scoring!$D$12,Scoring!$G$12,IF($L21=Scoring!$D$13,Scoring!$G$13,""))</f>
        <v>10</v>
      </c>
      <c r="N21" s="86">
        <f t="shared" si="7"/>
        <v>40</v>
      </c>
      <c r="O21" s="88" t="s">
        <v>6</v>
      </c>
      <c r="P21" s="88">
        <f>IF($O21=Scoring!$D$14,Scoring!$E$14,IF($O21=Scoring!$D$15,Scoring!$E$15,""))</f>
        <v>30</v>
      </c>
      <c r="Q21" s="88" t="s">
        <v>6</v>
      </c>
      <c r="R21" s="88">
        <f>IF($Q21=Scoring!$D$16,Scoring!$E$16,IF($Q21=Scoring!$D$17,Scoring!$E$17,IF($Q21=Scoring!$D$18,Scoring!$E$18,"")))</f>
        <v>20</v>
      </c>
      <c r="S21" s="86">
        <f t="shared" si="8"/>
        <v>50</v>
      </c>
      <c r="T21" s="111" t="s">
        <v>6</v>
      </c>
      <c r="U21" s="111">
        <f>IF($T21=Scoring!$J$19,Scoring!$K$19,IF($T21=Scoring!$J$20,Scoring!$K$20,IF($T21=Scoring!$J$21,Scoring!$K$21,"")))</f>
        <v>20</v>
      </c>
      <c r="V21" s="88" t="s">
        <v>18</v>
      </c>
      <c r="W21" s="88">
        <f>IF($V21=Scoring!$J$28,Scoring!$K$28,IF($V21=Scoring!$J$29,Scoring!$K$29,IF($V21=Scoring!$J$30,Scoring!$K$30,IF($V21=Scoring!$J$31,Scoring!$K$31,IF($V21=Scoring!$J$32,Scoring!$K$32,IF($V21=Scoring!$J$33,Scoring!$K$33,IF($V21=Scoring!$J$34,Scoring!$K$34,"")))))))</f>
        <v>0</v>
      </c>
      <c r="X21" s="88" t="s">
        <v>6</v>
      </c>
      <c r="Y21" s="88">
        <f>IF($X21=Scoring!$D$35,Scoring!$E$35,IF($X21=Scoring!$D$36,Scoring!$E$36,IF($X21=Scoring!$D$37,Scoring!$E$37,"")))</f>
        <v>20</v>
      </c>
      <c r="Z21" s="88" t="s">
        <v>6</v>
      </c>
      <c r="AA21" s="88">
        <f>IF($Z21=Scoring!$D$38,Scoring!$G$38,IF($Z21=Scoring!$D$39,Scoring!$G$39,""))</f>
        <v>10</v>
      </c>
      <c r="AB21" s="86">
        <f t="shared" si="9"/>
        <v>30</v>
      </c>
      <c r="AC21" s="88" t="s">
        <v>6</v>
      </c>
      <c r="AD21" s="88">
        <f>IF($AC21=Scoring!$D$40,Scoring!$E$40,IF($AC21=Scoring!$D$41,Scoring!$E$41,IF($AC21=Scoring!$D$42,Scoring!$E$42,"")))</f>
        <v>10</v>
      </c>
      <c r="AE21" s="88" t="s">
        <v>7</v>
      </c>
      <c r="AF21" s="88">
        <f>IF($AE21=Scoring!$D$46,Scoring!$E$46,IF($AE21=Scoring!$D$47,Scoring!$E$47,""))</f>
        <v>0</v>
      </c>
      <c r="AG21" s="88" t="s">
        <v>319</v>
      </c>
      <c r="AH21" s="88">
        <f>IF($AG21=Scoring!$H$48,Scoring!$I$48,IF($AG21=Scoring!$H$49,Scoring!$I$49,IF($AG21=Scoring!$H$50,Scoring!$I$50,IF($AG21=Scoring!$H$51,Scoring!$I$51,""))))</f>
        <v>30</v>
      </c>
      <c r="AI21" s="88" t="s">
        <v>7</v>
      </c>
      <c r="AJ21" s="88">
        <f>IF($AI21=Scoring!$D$57,Scoring!$E$57,IF($AI21=Scoring!$D$58,Scoring!$E$58,""))</f>
        <v>0</v>
      </c>
      <c r="AK21" s="123">
        <f t="shared" si="0"/>
        <v>220</v>
      </c>
      <c r="AL21" s="88" t="s">
        <v>6</v>
      </c>
      <c r="AM21" s="88">
        <f>IF($AL21=Scoring!$D$63,Scoring!$E$63,IF($AL21=Scoring!$D$64,Scoring!$E$64,""))</f>
        <v>20</v>
      </c>
      <c r="AN21" s="88" t="s">
        <v>6</v>
      </c>
      <c r="AO21" s="88">
        <f>IF($AN21=Scoring!$D$65,Scoring!$E$65,IF($AN21=Scoring!$D$66,Scoring!$E$66,IF($AN21=Scoring!$D$67,Scoring!$E$67,"")))</f>
        <v>10</v>
      </c>
      <c r="AP21" s="88" t="s">
        <v>24</v>
      </c>
      <c r="AQ21" s="88">
        <f>IF($AP21=Scoring!$D$68,Scoring!$E$68,IF($AP21=Scoring!$D$69,Scoring!$E$69,IF($AP21=Scoring!$D$70,Scoring!$E$70,IF($AP21=Scoring!$D$71,Scoring!$E$71,""))))</f>
        <v>10</v>
      </c>
      <c r="AR21" s="88" t="s">
        <v>6</v>
      </c>
      <c r="AS21" s="88">
        <f>IF($AR21=Scoring!$D$72,Scoring!$E$72,IF($AR21=Scoring!$D$73,Scoring!$E$73,IF($AR21=Scoring!$D$74,Scoring!$E$74,"")))</f>
        <v>30</v>
      </c>
      <c r="AT21" s="111" t="s">
        <v>27</v>
      </c>
      <c r="AU21" s="111">
        <f>IF($AT21=Scoring!$D$75,Scoring!$E$75,IF($AT21=Scoring!$D$76,Scoring!$E$76,IF($AT21=Scoring!$D$77,Scoring!$E$77,IF($AT21=Scoring!$D$78,Scoring!$E$78,""))))</f>
        <v>30</v>
      </c>
      <c r="AV21" s="88">
        <f t="shared" si="19"/>
        <v>60</v>
      </c>
      <c r="AW21" s="88" t="s">
        <v>53</v>
      </c>
      <c r="AX21" s="88" t="str">
        <f>IF($AW21=Scoring!$D$82,Scoring!$K$82,"")</f>
        <v>n/a</v>
      </c>
      <c r="AY21" s="123">
        <f t="shared" si="1"/>
        <v>110</v>
      </c>
      <c r="AZ21" s="111" t="s">
        <v>406</v>
      </c>
      <c r="BA21" s="111">
        <f>IF($AZ21=Scoring!$J$85,Scoring!$K$85,IF($AZ21=Scoring!$J$86,Scoring!$K$86,IF($AZ21=Scoring!$J$87,Scoring!$K$87,IF($AZ21=Scoring!$J$88,Scoring!$K$88,IF($AZ21=Scoring!$J$89,Scoring!$K$89,IF($AZ21=Scoring!$J$89,Scoring!$K$89,IF($AZ21=Scoring!$J$89,Scoring!$K$89,"")))))))</f>
        <v>25</v>
      </c>
      <c r="BB21" s="111" t="s">
        <v>406</v>
      </c>
      <c r="BC21" s="111">
        <f>IF($BB21=Scoring!$J$92,Scoring!$K$92,IF($BB21=Scoring!$J$93,Scoring!$K$93,IF($BB21=Scoring!$J$94,Scoring!$K$94,IF($BB21=Scoring!$J$95,Scoring!$K$95,IF($BB21=Scoring!$J$96,Scoring!$K$96,IF($BB21=Scoring!$J$97,Scoring!$K$97,IF($BB21=Scoring!$J$99,Scoring!$K$99,"")))))))</f>
        <v>20</v>
      </c>
      <c r="BD21" s="88" t="s">
        <v>6</v>
      </c>
      <c r="BE21" s="88">
        <f>IF($BD21=Scoring!$D$100,Scoring!$E$100,IF($BD21=Scoring!$D$101,Scoring!$E$101,IF($BD21=Scoring!$D$102,Scoring!$E$102,"")))</f>
        <v>15</v>
      </c>
      <c r="BF21" s="123">
        <f t="shared" si="2"/>
        <v>70</v>
      </c>
      <c r="BG21" s="156">
        <f t="shared" si="10"/>
        <v>400</v>
      </c>
      <c r="BH21" s="88" t="s">
        <v>103</v>
      </c>
      <c r="BI21" s="88">
        <f>IF($BH21=Scoring!$D$108,Scoring!$E$108,IF($BH21=Scoring!$D$109,Scoring!$E$109,IF($BH21=Scoring!$D$110,Scoring!$E$110,IF($BH21=Scoring!$D$111,Scoring!$E$111,IF($BH21=Scoring!$D$112,Scoring!$E$112,IF($BH21=Scoring!$D$113,Scoring!$E$113,IF($BH21=Scoring!$D$114,Scoring!$E$114,IF($BH21=Scoring!$D$115,Scoring!$E$115,IF($BH21=Scoring!$D$116,Scoring!$E$116,IF($BH21=Scoring!$D$117,Scoring!$E$117,""))))))))))</f>
        <v>20</v>
      </c>
      <c r="BJ21" s="88" t="s">
        <v>7</v>
      </c>
      <c r="BK21" s="88">
        <f>IF($BJ21=Scoring!$D$118,Scoring!$E$118,IF($BJ21=Scoring!$D$119,Scoring!$E$119,""))</f>
        <v>0</v>
      </c>
      <c r="BL21" s="88" t="s">
        <v>31</v>
      </c>
      <c r="BM21" s="88">
        <f>IF($BL21=Scoring!$D$120,Scoring!$E$120,IF($BL21=Scoring!$D$121,Scoring!$E$121,IF($BL21=Scoring!$D$122,Scoring!$E$122,IF($BL21=Scoring!$D$123,Scoring!$E$123,IF($BL21=Scoring!$D$124,Scoring!$E$124,"")))))</f>
        <v>0</v>
      </c>
      <c r="BN21" s="88" t="s">
        <v>31</v>
      </c>
      <c r="BO21" s="88">
        <f>IF($BN21=Scoring!$D$125,Scoring!$E$125,IF($BN21=Scoring!$D$126,Scoring!$E$126,IF($BN21=Scoring!$D$127,Scoring!$E$127,IF($BN21=Scoring!$D$128,Scoring!$E$128,IF($BN21=Scoring!$D$129,Scoring!$E$129,IF($BN21=Scoring!$D$130,Scoring!$E$130,IF($BN21=Scoring!$D$131,Scoring!$E$131,"")))))))</f>
        <v>0</v>
      </c>
      <c r="BP21" s="88" t="s">
        <v>31</v>
      </c>
      <c r="BQ21" s="88">
        <f>IF($BP21=Scoring!$J$133,Scoring!$K$133,IF($BP21=Scoring!$J$134,Scoring!$K$134,IF($BP21=Scoring!$J$135,Scoring!$K$135,IF($BP21=Scoring!$J$136,Scoring!$K$136,IF($BP21=Scoring!$J$137,Scoring!$K$137,IF($BP21=Scoring!$J$138,Scoring!$K$138,IF($BP21=Scoring!$J$139,Scoring!$K$139,IF($BP21=Scoring!$J$140,Scoring!$K$140,""))))))))</f>
        <v>0</v>
      </c>
      <c r="BR21" s="86">
        <f t="shared" si="11"/>
        <v>0</v>
      </c>
      <c r="BS21" s="183" t="s">
        <v>488</v>
      </c>
      <c r="BT21" s="183"/>
      <c r="BU21" s="183"/>
      <c r="BV21" s="183"/>
      <c r="BW21" s="183"/>
      <c r="BX21" s="183" t="s">
        <v>488</v>
      </c>
      <c r="BY21" s="183"/>
      <c r="BZ21" s="183"/>
      <c r="CA21" s="183"/>
      <c r="CB21" s="183"/>
      <c r="CC21" s="88" t="s">
        <v>7</v>
      </c>
      <c r="CD21" s="88">
        <f>IF($CC21=Scoring!$D$151,Scoring!$G$151,IF($CC21=Scoring!$D$152,Scoring!$G$152,""))</f>
        <v>0</v>
      </c>
      <c r="CE21" s="88" t="s">
        <v>6</v>
      </c>
      <c r="CF21" s="88">
        <f>IF($CE21=Scoring!$D$153,Scoring!$K$153,IF($CE21=Scoring!$D$154,Scoring!$K$154,""))</f>
        <v>20</v>
      </c>
      <c r="CG21" s="88" t="s">
        <v>6</v>
      </c>
      <c r="CH21" s="88">
        <f>IF($CG21=Scoring!$D$155,Scoring!$G$155,IF($CG21=Scoring!$D$156,Scoring!$G$156,""))</f>
        <v>10</v>
      </c>
      <c r="CI21" s="88" t="s">
        <v>7</v>
      </c>
      <c r="CJ21" s="88">
        <f>IF($CI21=Scoring!$D$164,Scoring!$G$164,IF($CI21=Scoring!$D$165,Scoring!$G$165,""))</f>
        <v>0</v>
      </c>
      <c r="CK21" s="156">
        <f t="shared" si="3"/>
        <v>85</v>
      </c>
      <c r="CL21" s="88" t="s">
        <v>7</v>
      </c>
      <c r="CM21" s="88">
        <f>IF($CL21=Scoring!$D$171,Scoring!$E$171,IF($CL21=Scoring!$D$172,Scoring!$E$172,""))</f>
        <v>0</v>
      </c>
      <c r="CN21" s="111" t="s">
        <v>68</v>
      </c>
      <c r="CO21" s="111">
        <f>IF($CN21=Scoring!$D$173,Scoring!$E$173,IF($CN21=Scoring!$D$174,Scoring!$E$174,IF($CN21=Scoring!$D$175,Scoring!$E$175,IF($CN21=Scoring!$D$176,Scoring!$E$176,""))))</f>
        <v>40</v>
      </c>
      <c r="CP21" s="111" t="s">
        <v>68</v>
      </c>
      <c r="CQ21" s="111">
        <f>IF($CP21=Scoring!$D$177,Scoring!$E$177,IF($CP21=Scoring!$D$178,Scoring!$E$178,IF($CP21=Scoring!$D$179,Scoring!$E$179,IF($CP21=Scoring!$D$180,Scoring!$E$180,""))))</f>
        <v>50</v>
      </c>
      <c r="CR21" s="123">
        <f t="shared" si="12"/>
        <v>90</v>
      </c>
      <c r="CS21" s="111" t="s">
        <v>68</v>
      </c>
      <c r="CT21" s="111">
        <f>IF($CS21=Scoring!$D$183,Scoring!$E$183,IF($CS21=Scoring!$D$184,Scoring!$E$184,IF($CS21=Scoring!$D$185,Scoring!$E$185,IF($CS21=Scoring!$D$186,Scoring!$E$186,""))))</f>
        <v>30</v>
      </c>
      <c r="CU21" s="88" t="s">
        <v>31</v>
      </c>
      <c r="CV21" s="88">
        <f>IF($CU21=Scoring!$D$183,Scoring!$E$183,IF($CU21=Scoring!$D$184,Scoring!$E$184,IF($CU21=Scoring!$D$185,Scoring!$E$185,IF($CU21=Scoring!$D$186,Scoring!$E$186,""))))</f>
        <v>0</v>
      </c>
      <c r="CW21" s="123">
        <f t="shared" si="13"/>
        <v>30</v>
      </c>
      <c r="CX21" s="88" t="s">
        <v>7</v>
      </c>
      <c r="CY21" s="88">
        <f>IF($CX21=Scoring!$D$193,Scoring!$E$193,IF($CX21=Scoring!$D$194,Scoring!$E$194,IF($CX21=Scoring!$D$195,Scoring!$E$195,"")))</f>
        <v>0</v>
      </c>
      <c r="CZ21" s="88" t="s">
        <v>6</v>
      </c>
      <c r="DA21" s="88">
        <f>IF($CZ21=Scoring!$D$196,Scoring!$E$196,IF($CZ21=Scoring!$D$197,Scoring!$E$197,IF($CZ21=Scoring!$D$198,Scoring!$E$198,"")))</f>
        <v>30</v>
      </c>
      <c r="DB21" s="88" t="s">
        <v>6</v>
      </c>
      <c r="DC21" s="88">
        <f>IF($DB21=Scoring!$D$199,Scoring!$E$199,IF($DB21=Scoring!$D$200,Scoring!$E$200,IF($DB21=Scoring!$D$201,Scoring!$E$201,"")))</f>
        <v>20</v>
      </c>
      <c r="DD21" s="88" t="s">
        <v>77</v>
      </c>
      <c r="DE21" s="88">
        <f>IF($DD21=Scoring!$D$202,Scoring!$E$202,IF($DD21=Scoring!$D$203,Scoring!$E$203,IF($DD21=Scoring!$D$204,Scoring!$E$204,IF($DD21=Scoring!$D$205,Scoring!$E$205,""))))</f>
        <v>30</v>
      </c>
      <c r="DF21" s="123">
        <f t="shared" si="14"/>
        <v>80</v>
      </c>
      <c r="DG21" s="124">
        <f t="shared" si="15"/>
        <v>200</v>
      </c>
      <c r="DH21" s="125">
        <f t="shared" si="16"/>
        <v>685</v>
      </c>
      <c r="DI21" s="88" t="s">
        <v>6</v>
      </c>
      <c r="DJ21" s="88">
        <f>IF($DI21=Scoring!$D$219,Scoring!$E$219,IF($DI21=Scoring!$D$220,Scoring!$E$220,""))</f>
        <v>20</v>
      </c>
      <c r="DK21" s="88" t="s">
        <v>7</v>
      </c>
      <c r="DL21" s="88">
        <f>IF($DK21=Scoring!$D$221,Scoring!$E$221,IF($DK21=Scoring!$D$222,Scoring!$E$222,""))</f>
        <v>0</v>
      </c>
      <c r="DM21" s="88" t="s">
        <v>7</v>
      </c>
      <c r="DN21" s="88">
        <f>IF($DM21=Scoring!$D$223,Scoring!$E$223,IF($DM21=Scoring!$D$224,Scoring!$E$224,""))</f>
        <v>0</v>
      </c>
      <c r="DO21" s="88" t="s">
        <v>6</v>
      </c>
      <c r="DP21" s="88">
        <f>IF($DO21=Scoring!$D$225,Scoring!$E$225,IF($DO21=Scoring!$D$226,Scoring!$E$226,""))</f>
        <v>10</v>
      </c>
      <c r="DQ21" s="123">
        <f t="shared" si="17"/>
        <v>50</v>
      </c>
      <c r="DR21" s="88" t="s">
        <v>7</v>
      </c>
      <c r="DS21" s="88">
        <f>IF($DR21=Scoring!$D$237,Scoring!$E$237,IF($DR21=Scoring!$D$238,Scoring!$E$238,""))</f>
        <v>0</v>
      </c>
      <c r="DT21" s="88" t="s">
        <v>93</v>
      </c>
      <c r="DU21" s="88">
        <f>IF($DT21=Scoring!$D$240,Scoring!$E$240,IF($DT21=Scoring!$D$241,Scoring!$E$241,IF($DT21=Scoring!$D$242,Scoring!$E$242,IF($DT21=Scoring!$D$243,Scoring!$E$243,IF($DT21=Scoring!$D$244,Scoring!$E$244,IF($DT21=Scoring!$D$245,Scoring!$E$245,IF($DT21=Scoring!$D$246,Scoring!$E$246,"")))))))</f>
        <v>20</v>
      </c>
      <c r="DV21" s="88" t="s">
        <v>6</v>
      </c>
      <c r="DW21" s="88">
        <f>IF($DV21=Scoring!$D$247,Scoring!$E$247,IF($DV21=Scoring!$D$248,Scoring!$E$248,""))</f>
        <v>20</v>
      </c>
      <c r="DX21" s="88" t="s">
        <v>6</v>
      </c>
      <c r="DY21" s="88">
        <f>IF($DX21=Scoring!$D$249,Scoring!$E$249,IF($DX21=Scoring!$D$250,Scoring!$E$250,""))</f>
        <v>20</v>
      </c>
      <c r="DZ21" s="88" t="s">
        <v>7</v>
      </c>
      <c r="EA21" s="88">
        <f>IF($DZ21=Scoring!$D$251,Scoring!$E$251,IF($DZ21=Scoring!$D$252,Scoring!$E$252,""))</f>
        <v>0</v>
      </c>
      <c r="EB21" s="88" t="s">
        <v>7</v>
      </c>
      <c r="EC21" s="88">
        <f>IF($EB21=Scoring!$D$253,Scoring!$E$253,IF($EB21=Scoring!$D$254,Scoring!$E$254,""))</f>
        <v>0</v>
      </c>
      <c r="ED21" s="123">
        <f t="shared" si="4"/>
        <v>60</v>
      </c>
      <c r="EE21" s="88" t="s">
        <v>6</v>
      </c>
      <c r="EF21" s="88">
        <f>IF($EE21=Scoring!$D$257,Scoring!$E$257,IF($EE21=Scoring!$D$258,Scoring!$E$258,""))</f>
        <v>20</v>
      </c>
      <c r="EG21" s="88" t="s">
        <v>6</v>
      </c>
      <c r="EH21" s="88">
        <f>IF($EG21=Scoring!$D$259,Scoring!$E$259,IF($EG21=Scoring!$D$260,Scoring!$E$260,""))</f>
        <v>15</v>
      </c>
      <c r="EI21" s="88" t="s">
        <v>6</v>
      </c>
      <c r="EJ21" s="88">
        <f>IF($EI21=Scoring!$D$261,Scoring!$E$261,IF($EI21=Scoring!$D$262,Scoring!$E$262,""))</f>
        <v>15</v>
      </c>
      <c r="EK21" s="123">
        <f t="shared" si="20"/>
        <v>50</v>
      </c>
      <c r="EL21" s="126">
        <f t="shared" si="5"/>
        <v>160</v>
      </c>
      <c r="EM21" s="182">
        <f t="shared" si="6"/>
        <v>845</v>
      </c>
      <c r="EN21" s="88" t="s">
        <v>410</v>
      </c>
      <c r="EO21" s="88">
        <f>IF($EN21=Scoring!$D$22,Scoring!$K$22,IF($EN21=Scoring!$D$23,Scoring!$K$23,IF($EN21=Scoring!$D$24,Scoring!$K$24,IF($EN21=Scoring!$D$25,Scoring!$K$25,IF($EN21=Scoring!$D$26,Scoring!$K$26,IF($EN21=Scoring!$D$27,Scoring!$K$27,""))))))</f>
        <v>0</v>
      </c>
      <c r="EP21" s="88" t="s">
        <v>7</v>
      </c>
      <c r="EQ21" s="88">
        <f>IF($EP21=Scoring!$D$43,Scoring!$K$43,IF($EP21=Scoring!$D$44,Scoring!$K$44,IF($EP21=Scoring!$D$45,Scoring!$K$45,"")))</f>
        <v>0</v>
      </c>
      <c r="ER21" s="88" t="s">
        <v>418</v>
      </c>
      <c r="ES21" s="88">
        <f>IF($ER21=Scoring!$D$52,Scoring!$K$52,IF($ER21=Scoring!$D$53,Scoring!$K$53,IF($ER21=Scoring!$D$54,Scoring!$K$54,IF($ER21=Scoring!$D$55,Scoring!$K$55,IF($ER21=Scoring!$D$56,Scoring!$K$56,"")))))</f>
        <v>20</v>
      </c>
      <c r="ET21" s="88" t="s">
        <v>6</v>
      </c>
      <c r="EU21" s="88">
        <f>IF($ET21=Scoring!$D$80,Scoring!$K$80,IF($ET21=Scoring!$D$81,Scoring!$K$81,""))</f>
        <v>10</v>
      </c>
      <c r="EV21" s="88" t="s">
        <v>6</v>
      </c>
      <c r="EW21" s="88">
        <f>IF($EV21=Scoring!$D$103,Scoring!$K$103,IF($EV21=Scoring!$D$104,Scoring!$K$104,IF($EV21=Scoring!$D$105,Scoring!$K$105,"")))</f>
        <v>10</v>
      </c>
      <c r="EX21" s="88" t="s">
        <v>6</v>
      </c>
      <c r="EY21" s="88">
        <f>IF($EX21=Scoring!$D$157,Scoring!$K$157,IF($EX21=Scoring!$D$158,Scoring!$K$158,IF($EX21=Scoring!$D$159,Scoring!$K$159,"")))</f>
        <v>15</v>
      </c>
      <c r="EZ21" s="88" t="s">
        <v>439</v>
      </c>
      <c r="FA21" s="88">
        <f>IF($EZ21=Scoring!$J$160,Scoring!$K$160,IF($EZ21=Scoring!$J$161,Scoring!$K$161,IF($EZ21=Scoring!$J$162,Scoring!$K$162,IF($EZ21=Scoring!$J$163,Scoring!$K$163,""))))</f>
        <v>10</v>
      </c>
      <c r="FB21" s="88" t="s">
        <v>6</v>
      </c>
      <c r="FC21" s="88">
        <f>IF($FB21=Scoring!$D$166,Scoring!$K$166,IF($FB21=Scoring!$D$167,Scoring!$K$167,""))</f>
        <v>10</v>
      </c>
      <c r="FD21" s="88" t="s">
        <v>6</v>
      </c>
      <c r="FE21" s="88">
        <f>IF($FD21=Scoring!$D$227,Scoring!$K$227,IF($FD21=Scoring!$D$228,Scoring!$K$228,""))</f>
        <v>10</v>
      </c>
      <c r="FF21" s="88" t="s">
        <v>7</v>
      </c>
      <c r="FG21" s="88">
        <f>IF($FF21=Scoring!$D$229,Scoring!$K$229,IF($FF21=Scoring!$D$230,Scoring!$K$230,""))</f>
        <v>0</v>
      </c>
      <c r="FH21" s="88" t="s">
        <v>6</v>
      </c>
      <c r="FI21" s="88">
        <f>IF($FH21=Scoring!$D$231,Scoring!$K$231,IF($FH21=Scoring!$D$232,Scoring!$K$232,""))</f>
        <v>5</v>
      </c>
      <c r="FJ21" s="88" t="s">
        <v>6</v>
      </c>
      <c r="FK21" s="88">
        <f>IF($FJ21=Scoring!$D$233,Scoring!$K$233,IF($FJ21=Scoring!$D$234,Scoring!$K$234,""))</f>
        <v>5</v>
      </c>
      <c r="FL21" s="126">
        <f t="shared" si="18"/>
        <v>95</v>
      </c>
      <c r="FM21" s="88" t="s">
        <v>455</v>
      </c>
      <c r="FN21" s="88"/>
      <c r="FO21" s="88" t="s">
        <v>534</v>
      </c>
      <c r="FP21" s="88"/>
      <c r="FQ21" s="88" t="s">
        <v>7</v>
      </c>
      <c r="FR21" s="88">
        <v>0</v>
      </c>
      <c r="FS21" s="88" t="s">
        <v>1</v>
      </c>
      <c r="FT21" s="88"/>
      <c r="FU21" s="88" t="s">
        <v>525</v>
      </c>
      <c r="FV21" s="88"/>
    </row>
    <row r="22" spans="1:178" s="1" customFormat="1">
      <c r="A22" s="85" t="s">
        <v>123</v>
      </c>
      <c r="B22" s="252" t="s">
        <v>567</v>
      </c>
      <c r="C22" s="252" t="s">
        <v>568</v>
      </c>
      <c r="D22" s="252" t="s">
        <v>569</v>
      </c>
      <c r="E22" s="252" t="s">
        <v>570</v>
      </c>
      <c r="F22" s="88" t="s">
        <v>6</v>
      </c>
      <c r="G22" s="88">
        <f>IF($F22=Scoring!$D$5,Scoring!$E$5,IF($F22=Scoring!$D$6,Scoring!$E$6,""))</f>
        <v>20</v>
      </c>
      <c r="H22" s="88" t="s">
        <v>6</v>
      </c>
      <c r="I22" s="88">
        <f>IF($H22=Scoring!$D$7,Scoring!$E$7,IF($H22=Scoring!$D$8,Scoring!$E$8,""))</f>
        <v>20</v>
      </c>
      <c r="J22" s="111" t="s">
        <v>623</v>
      </c>
      <c r="K22" s="88">
        <f>IF($J22=Scoring!$J$9,Scoring!$K$9,IF($J22=Scoring!$J$10,Scoring!$K$10,IF($J22=Scoring!$J$11,Scoring!$K$11,"")))</f>
        <v>10</v>
      </c>
      <c r="L22" s="88" t="s">
        <v>6</v>
      </c>
      <c r="M22" s="88">
        <f>IF($L22=Scoring!$D$12,Scoring!$G$12,IF($L22=Scoring!$D$13,Scoring!$G$13,""))</f>
        <v>10</v>
      </c>
      <c r="N22" s="86">
        <f t="shared" si="7"/>
        <v>40</v>
      </c>
      <c r="O22" s="88" t="s">
        <v>6</v>
      </c>
      <c r="P22" s="88">
        <f>IF($O22=Scoring!$D$14,Scoring!$E$14,IF($O22=Scoring!$D$15,Scoring!$E$15,""))</f>
        <v>30</v>
      </c>
      <c r="Q22" s="88" t="s">
        <v>600</v>
      </c>
      <c r="R22" s="88">
        <f>IF($Q22=Scoring!$D$16,Scoring!$E$16,IF($Q22=Scoring!$D$17,Scoring!$E$17,IF($Q22=Scoring!$D$18,Scoring!$E$18,"")))</f>
        <v>20</v>
      </c>
      <c r="S22" s="86">
        <f t="shared" si="8"/>
        <v>50</v>
      </c>
      <c r="T22" s="111" t="s">
        <v>6</v>
      </c>
      <c r="U22" s="88">
        <f>IF($T22=Scoring!$J$19,Scoring!$K$19,IF($T22=Scoring!$J$20,Scoring!$K$20,IF($T22=Scoring!$J$21,Scoring!$K$21,"")))</f>
        <v>20</v>
      </c>
      <c r="V22" s="88" t="s">
        <v>14</v>
      </c>
      <c r="W22" s="88">
        <f>IF($V22=Scoring!$J$28,Scoring!$K$28,IF($V22=Scoring!$J$29,Scoring!$K$29,IF($V22=Scoring!$J$30,Scoring!$K$30,IF($V22=Scoring!$J$31,Scoring!$K$31,IF($V22=Scoring!$J$32,Scoring!$K$32,IF($V22=Scoring!$J$33,Scoring!$K$33,IF($V22=Scoring!$J$34,Scoring!$K$34,"")))))))</f>
        <v>50</v>
      </c>
      <c r="X22" s="88" t="s">
        <v>6</v>
      </c>
      <c r="Y22" s="88">
        <f>IF($X22=Scoring!$D$35,Scoring!$E$35,IF($X22=Scoring!$D$36,Scoring!$E$36,IF($X22=Scoring!$D$37,Scoring!$E$37,"")))</f>
        <v>20</v>
      </c>
      <c r="Z22" s="88" t="s">
        <v>6</v>
      </c>
      <c r="AA22" s="88">
        <f>IF($Z22=Scoring!$D$38,Scoring!$G$38,IF($Z22=Scoring!$D$39,Scoring!$G$39,""))</f>
        <v>10</v>
      </c>
      <c r="AB22" s="86">
        <f t="shared" si="9"/>
        <v>30</v>
      </c>
      <c r="AC22" s="88" t="s">
        <v>6</v>
      </c>
      <c r="AD22" s="88">
        <f>IF($AC22=Scoring!$D$40,Scoring!$E$40,IF($AC22=Scoring!$D$41,Scoring!$E$41,IF($AC22=Scoring!$D$42,Scoring!$E$42,"")))</f>
        <v>10</v>
      </c>
      <c r="AE22" s="88" t="s">
        <v>6</v>
      </c>
      <c r="AF22" s="88">
        <f>IF($AE22=Scoring!$D$46,Scoring!$E$46,IF($AE22=Scoring!$D$47,Scoring!$E$47,""))</f>
        <v>20</v>
      </c>
      <c r="AG22" s="88" t="s">
        <v>317</v>
      </c>
      <c r="AH22" s="88">
        <f>IF($AG22=Scoring!$H$48,Scoring!$I$48,IF($AG22=Scoring!$H$49,Scoring!$I$49,IF($AG22=Scoring!$H$50,Scoring!$I$50,IF($AG22=Scoring!$H$51,Scoring!$I$51,""))))</f>
        <v>50</v>
      </c>
      <c r="AI22" s="88" t="s">
        <v>6</v>
      </c>
      <c r="AJ22" s="88">
        <f>IF($AI22=Scoring!$D$57,Scoring!$E$57,IF($AI22=Scoring!$D$58,Scoring!$E$58,""))</f>
        <v>30</v>
      </c>
      <c r="AK22" s="123">
        <f t="shared" si="0"/>
        <v>380</v>
      </c>
      <c r="AL22" s="88" t="s">
        <v>6</v>
      </c>
      <c r="AM22" s="88">
        <f>IF($AL22=Scoring!$D$63,Scoring!$E$63,IF($AL22=Scoring!$D$64,Scoring!$E$64,""))</f>
        <v>20</v>
      </c>
      <c r="AN22" s="88" t="s">
        <v>13</v>
      </c>
      <c r="AO22" s="88">
        <f>IF($AN22=Scoring!$D$65,Scoring!$E$65,IF($AN22=Scoring!$D$66,Scoring!$E$66,IF($AN22=Scoring!$D$67,Scoring!$E$67,"")))</f>
        <v>10</v>
      </c>
      <c r="AP22" s="88" t="s">
        <v>13</v>
      </c>
      <c r="AQ22" s="88">
        <f>IF($AP22=Scoring!$D$68,Scoring!$E$68,IF($AP22=Scoring!$D$69,Scoring!$E$69,IF($AP22=Scoring!$D$70,Scoring!$E$70,IF($AP22=Scoring!$D$71,Scoring!$E$71,""))))</f>
        <v>40</v>
      </c>
      <c r="AR22" s="88" t="s">
        <v>13</v>
      </c>
      <c r="AS22" s="88">
        <f>IF($AR22=Scoring!$D$72,Scoring!$E$72,IF($AR22=Scoring!$D$73,Scoring!$E$73,IF($AR22=Scoring!$D$74,Scoring!$E$74,"")))</f>
        <v>30</v>
      </c>
      <c r="AT22" s="111" t="s">
        <v>13</v>
      </c>
      <c r="AU22" s="111">
        <f>IF($AT22=Scoring!$D$75,Scoring!$E$75,IF($AT22=Scoring!$D$76,Scoring!$E$76,IF($AT22=Scoring!$D$77,Scoring!$E$77,IF($AT22=Scoring!$D$78,Scoring!$E$78,IF($AT22=Scoring!$D$79,Scoring!$E$79,"")))))</f>
        <v>30</v>
      </c>
      <c r="AV22" s="88">
        <f t="shared" si="19"/>
        <v>60</v>
      </c>
      <c r="AW22" s="88" t="s">
        <v>53</v>
      </c>
      <c r="AX22" s="88" t="str">
        <f>IF($AW22=Scoring!$D$82,Scoring!$K$82,"")</f>
        <v>n/a</v>
      </c>
      <c r="AY22" s="123">
        <f t="shared" si="1"/>
        <v>140</v>
      </c>
      <c r="AZ22" s="111">
        <v>1</v>
      </c>
      <c r="BA22" s="88">
        <f>IF($AZ22=Scoring!$J$85,Scoring!$K$85,IF($AZ22=Scoring!$J$86,Scoring!$K$86,IF($AZ22=Scoring!$J$87,Scoring!$K$87,IF($AZ22=Scoring!$J$88,Scoring!$K$88,IF($AZ22=Scoring!$J$89,Scoring!$K$89,IF($AZ22=Scoring!$J$89,Scoring!$K$89,IF($AZ22=Scoring!$J$89,Scoring!$K$89,"")))))))</f>
        <v>30</v>
      </c>
      <c r="BB22" s="88" t="s">
        <v>406</v>
      </c>
      <c r="BC22" s="88">
        <f>IF($BB22=Scoring!$J$92,Scoring!$K$92,IF($BB22=Scoring!$J$93,Scoring!$K$93,IF($BB22=Scoring!$J$94,Scoring!$K$94,IF($BB22=Scoring!$J$95,Scoring!$K$95,IF($BB22=Scoring!$J$96,Scoring!$K$96,IF($BB22=Scoring!$J$97,Scoring!$K$97,IF($BB22=Scoring!$J$99,Scoring!$K$99,"")))))))</f>
        <v>20</v>
      </c>
      <c r="BD22" s="88" t="s">
        <v>6</v>
      </c>
      <c r="BE22" s="88">
        <f>IF($BD22=Scoring!$D$100,Scoring!$E$100,IF($BD22=Scoring!$D$101,Scoring!$E$101,IF($BD22=Scoring!$D$102,Scoring!$E$102,"")))</f>
        <v>15</v>
      </c>
      <c r="BF22" s="123">
        <f t="shared" si="2"/>
        <v>75</v>
      </c>
      <c r="BG22" s="156">
        <f t="shared" si="10"/>
        <v>595</v>
      </c>
      <c r="BH22" s="88" t="s">
        <v>97</v>
      </c>
      <c r="BI22" s="88">
        <f>IF($BH22=Scoring!$D$108,Scoring!$E$108,IF($BH22=Scoring!$D$109,Scoring!$E$109,IF($BH22=Scoring!$D$110,Scoring!$E$110,IF($BH22=Scoring!$D$111,Scoring!$E$111,IF($BH22=Scoring!$D$112,Scoring!$E$112,IF($BH22=Scoring!$D$113,Scoring!$E$113,IF($BH22=Scoring!$D$114,Scoring!$E$114,IF($BH22=Scoring!$D$115,Scoring!$E$115,IF($BH22=Scoring!$D$116,Scoring!$E$116,IF($BH22=Scoring!$D$117,Scoring!$E$117,""))))))))))</f>
        <v>80</v>
      </c>
      <c r="BJ22" s="88" t="s">
        <v>6</v>
      </c>
      <c r="BK22" s="88">
        <f>IF($BJ22=Scoring!$D$118,Scoring!$E$118,IF($BJ22=Scoring!$D$119,Scoring!$E$119,""))</f>
        <v>40</v>
      </c>
      <c r="BL22" s="88" t="s">
        <v>36</v>
      </c>
      <c r="BM22" s="88">
        <f>IF($BL22=Scoring!$D$120,Scoring!$E$120,IF($BL22=Scoring!$D$121,Scoring!$E$121,IF($BL22=Scoring!$D$122,Scoring!$E$122,IF($BL22=Scoring!$D$123,Scoring!$E$123,IF($BL22=Scoring!$D$124,Scoring!$E$124,"")))))</f>
        <v>25</v>
      </c>
      <c r="BN22" s="88" t="s">
        <v>43</v>
      </c>
      <c r="BO22" s="88">
        <f>IF($BN22=Scoring!$D$125,Scoring!$E$125,IF($BN22=Scoring!$D$126,Scoring!$E$126,IF($BN22=Scoring!$D$127,Scoring!$E$127,IF($BN22=Scoring!$D$128,Scoring!$E$128,IF($BN22=Scoring!$D$129,Scoring!$E$129,IF($BN22=Scoring!$D$130,Scoring!$E$130,IF($BN22=Scoring!$D$131,Scoring!$E$131,"")))))))</f>
        <v>10</v>
      </c>
      <c r="BP22" s="88" t="s">
        <v>51</v>
      </c>
      <c r="BQ22" s="88">
        <f>IF($BP22=Scoring!$J$133,Scoring!$K$133,IF($BP22=Scoring!$J$134,Scoring!$K$134,IF($BP22=Scoring!$J$135,Scoring!$K$135,IF($BP22=Scoring!$J$136,Scoring!$K$136,IF($BP22=Scoring!$J$137,Scoring!$K$137,IF($BP22=Scoring!$J$138,Scoring!$K$138,IF($BP22=Scoring!$J$139,Scoring!$K$139,IF($BP22=Scoring!$J$140,Scoring!$K$140,""))))))))</f>
        <v>10</v>
      </c>
      <c r="BR22" s="86">
        <f t="shared" si="11"/>
        <v>45</v>
      </c>
      <c r="BS22" s="183" t="s">
        <v>571</v>
      </c>
      <c r="BT22" s="183" t="s">
        <v>541</v>
      </c>
      <c r="BU22" s="183" t="s">
        <v>572</v>
      </c>
      <c r="BV22" s="183" t="s">
        <v>560</v>
      </c>
      <c r="BW22" s="183" t="s">
        <v>573</v>
      </c>
      <c r="BX22" s="183" t="s">
        <v>488</v>
      </c>
      <c r="BY22" s="183"/>
      <c r="BZ22" s="183"/>
      <c r="CA22" s="183"/>
      <c r="CB22" s="183"/>
      <c r="CC22" s="88" t="s">
        <v>6</v>
      </c>
      <c r="CD22" s="88">
        <f>IF($CC22=Scoring!$D$151,Scoring!$G$151,IF($CC22=Scoring!$D$152,Scoring!$G$152,""))</f>
        <v>20</v>
      </c>
      <c r="CE22" s="88" t="s">
        <v>6</v>
      </c>
      <c r="CF22" s="88">
        <f>IF($CE22=Scoring!$D$153,Scoring!$K$153,IF($CE22=Scoring!$D$154,Scoring!$K$154,""))</f>
        <v>20</v>
      </c>
      <c r="CG22" s="88" t="s">
        <v>6</v>
      </c>
      <c r="CH22" s="88">
        <f>IF($CG22=Scoring!$D$155,Scoring!$G$155,IF($CG22=Scoring!$D$156,Scoring!$G$156,""))</f>
        <v>10</v>
      </c>
      <c r="CI22" s="88" t="s">
        <v>6</v>
      </c>
      <c r="CJ22" s="88">
        <f>IF($CI22=Scoring!$D$164,Scoring!$G$164,IF($CI22=Scoring!$D$165,Scoring!$G$165,""))</f>
        <v>20</v>
      </c>
      <c r="CK22" s="156">
        <f t="shared" si="3"/>
        <v>270</v>
      </c>
      <c r="CL22" s="88" t="s">
        <v>7</v>
      </c>
      <c r="CM22" s="88">
        <f>IF($CL22=Scoring!$D$171,Scoring!$E$171,IF($CL22=Scoring!$D$172,Scoring!$E$172,""))</f>
        <v>0</v>
      </c>
      <c r="CN22" s="88" t="s">
        <v>68</v>
      </c>
      <c r="CO22" s="88">
        <f>IF($CN22=Scoring!$D$173,Scoring!$E$173,IF($CN22=Scoring!$D$174,Scoring!$E$174,IF($CN22=Scoring!$D$175,Scoring!$E$175,IF($CN22=Scoring!$D$176,Scoring!$E$176,""))))</f>
        <v>40</v>
      </c>
      <c r="CP22" s="88" t="s">
        <v>68</v>
      </c>
      <c r="CQ22" s="88">
        <f>IF($CP22=Scoring!$D$177,Scoring!$E$177,IF($CP22=Scoring!$D$178,Scoring!$E$178,IF($CP22=Scoring!$D$179,Scoring!$E$179,IF($CP22=Scoring!$D$180,Scoring!$E$180,""))))</f>
        <v>50</v>
      </c>
      <c r="CR22" s="123">
        <f t="shared" si="12"/>
        <v>90</v>
      </c>
      <c r="CS22" s="111" t="s">
        <v>67</v>
      </c>
      <c r="CT22" s="111">
        <f>IF($CS22=Scoring!$D$183,Scoring!$E$183,IF($CS22=Scoring!$D$184,Scoring!$E$184,IF($CS22=Scoring!$D$185,Scoring!$E$185,IF($CS22=Scoring!$D$186,Scoring!$E$186,""))))</f>
        <v>15</v>
      </c>
      <c r="CU22" s="88" t="s">
        <v>31</v>
      </c>
      <c r="CV22" s="88">
        <f>IF($CU22=Scoring!$D$183,Scoring!$E$183,IF($CU22=Scoring!$D$184,Scoring!$E$184,IF($CU22=Scoring!$D$185,Scoring!$E$185,IF($CU22=Scoring!$D$186,Scoring!$E$186,""))))</f>
        <v>0</v>
      </c>
      <c r="CW22" s="123">
        <f t="shared" si="13"/>
        <v>15</v>
      </c>
      <c r="CX22" s="88" t="s">
        <v>7</v>
      </c>
      <c r="CY22" s="88">
        <f>IF($CX22=Scoring!$D$193,Scoring!$E$193,IF($CX22=Scoring!$D$194,Scoring!$E$194,IF($CX22=Scoring!$D$195,Scoring!$E$195,"")))</f>
        <v>0</v>
      </c>
      <c r="CZ22" s="88" t="s">
        <v>7</v>
      </c>
      <c r="DA22" s="88">
        <f>IF($CZ22=Scoring!$D$196,Scoring!$E$196,IF($CZ22=Scoring!$D$197,Scoring!$E$197,IF($CZ22=Scoring!$D$198,Scoring!$E$198,"")))</f>
        <v>0</v>
      </c>
      <c r="DB22" s="88" t="s">
        <v>31</v>
      </c>
      <c r="DC22" s="88">
        <f>IF($DB22=Scoring!$D$199,Scoring!$E$199,IF($DB22=Scoring!$D$200,Scoring!$E$200,IF($DB22=Scoring!$D$201,Scoring!$E$201,"")))</f>
        <v>0</v>
      </c>
      <c r="DD22" s="88" t="s">
        <v>77</v>
      </c>
      <c r="DE22" s="88">
        <f>IF($DD22=Scoring!$D$202,Scoring!$E$202,IF($DD22=Scoring!$D$203,Scoring!$E$203,IF($DD22=Scoring!$D$204,Scoring!$E$204,IF($DD22=Scoring!$D$205,Scoring!$E$205,""))))</f>
        <v>30</v>
      </c>
      <c r="DF22" s="123">
        <f t="shared" si="14"/>
        <v>30</v>
      </c>
      <c r="DG22" s="124">
        <f t="shared" si="15"/>
        <v>135</v>
      </c>
      <c r="DH22" s="125">
        <f t="shared" si="16"/>
        <v>1000</v>
      </c>
      <c r="DI22" s="88" t="s">
        <v>6</v>
      </c>
      <c r="DJ22" s="88">
        <f>IF($DI22=Scoring!$D$219,Scoring!$E$219,IF($DI22=Scoring!$D$220,Scoring!$E$220,""))</f>
        <v>20</v>
      </c>
      <c r="DK22" s="88" t="s">
        <v>6</v>
      </c>
      <c r="DL22" s="88">
        <f>IF($DK22=Scoring!$D$221,Scoring!$E$221,IF($DK22=Scoring!$D$222,Scoring!$E$222,""))</f>
        <v>20</v>
      </c>
      <c r="DM22" s="88" t="s">
        <v>6</v>
      </c>
      <c r="DN22" s="88">
        <f>IF($DM22=Scoring!$D$223,Scoring!$E$223,IF($DM22=Scoring!$D$224,Scoring!$E$224,""))</f>
        <v>10</v>
      </c>
      <c r="DO22" s="88" t="s">
        <v>6</v>
      </c>
      <c r="DP22" s="88">
        <f>IF($DO22=Scoring!$D$225,Scoring!$E$225,IF($DO22=Scoring!$D$226,Scoring!$E$226,""))</f>
        <v>10</v>
      </c>
      <c r="DQ22" s="123">
        <f t="shared" si="17"/>
        <v>80</v>
      </c>
      <c r="DR22" s="88" t="s">
        <v>6</v>
      </c>
      <c r="DS22" s="88">
        <f>IF($DR22=Scoring!$D$237,Scoring!$E$237,IF($DR22=Scoring!$D$238,Scoring!$E$238,""))</f>
        <v>20</v>
      </c>
      <c r="DT22" s="88" t="s">
        <v>506</v>
      </c>
      <c r="DU22" s="88">
        <f>IF($DT22=Scoring!$D$240,Scoring!$E$240,IF($DT22=Scoring!$D$241,Scoring!$E$241,IF($DT22=Scoring!$D$242,Scoring!$E$242,IF($DT22=Scoring!$D$243,Scoring!$E$243,IF($DT22=Scoring!$D$244,Scoring!$E$244,IF($DT22=Scoring!$D$245,Scoring!$E$245,IF($DT22=Scoring!$D$246,Scoring!$E$246,"")))))))</f>
        <v>60</v>
      </c>
      <c r="DV22" s="88" t="s">
        <v>6</v>
      </c>
      <c r="DW22" s="88">
        <f>IF($DV22=Scoring!$D$247,Scoring!$E$247,IF($DV22=Scoring!$D$248,Scoring!$E$248,""))</f>
        <v>20</v>
      </c>
      <c r="DX22" s="88" t="s">
        <v>6</v>
      </c>
      <c r="DY22" s="88">
        <f>IF($DX22=Scoring!$D$249,Scoring!$E$249,IF($DX22=Scoring!$D$250,Scoring!$E$250,""))</f>
        <v>20</v>
      </c>
      <c r="DZ22" s="88" t="s">
        <v>6</v>
      </c>
      <c r="EA22" s="88">
        <f>IF($DZ22=Scoring!$D$251,Scoring!$E$251,IF($DZ22=Scoring!$D$252,Scoring!$E$252,""))</f>
        <v>10</v>
      </c>
      <c r="EB22" s="88" t="s">
        <v>6</v>
      </c>
      <c r="EC22" s="88">
        <f>IF($EB22=Scoring!$D$253,Scoring!$E$253,IF($EB22=Scoring!$D$254,Scoring!$E$254,""))</f>
        <v>10</v>
      </c>
      <c r="ED22" s="123">
        <f t="shared" si="4"/>
        <v>140</v>
      </c>
      <c r="EE22" s="88" t="s">
        <v>6</v>
      </c>
      <c r="EF22" s="88">
        <f>IF($EE22=Scoring!$D$257,Scoring!$E$257,IF($EE22=Scoring!$D$258,Scoring!$E$258,""))</f>
        <v>20</v>
      </c>
      <c r="EG22" s="88" t="s">
        <v>6</v>
      </c>
      <c r="EH22" s="88">
        <f>IF($EG22=Scoring!$D$259,Scoring!$E$259,IF($EG22=Scoring!$D$260,Scoring!$E$260,""))</f>
        <v>15</v>
      </c>
      <c r="EI22" s="88" t="s">
        <v>6</v>
      </c>
      <c r="EJ22" s="88">
        <f>IF($EI22=Scoring!$D$261,Scoring!$E$261,IF($EI22=Scoring!$D$262,Scoring!$E$262,""))</f>
        <v>15</v>
      </c>
      <c r="EK22" s="123">
        <f t="shared" si="20"/>
        <v>50</v>
      </c>
      <c r="EL22" s="126">
        <f t="shared" si="5"/>
        <v>270</v>
      </c>
      <c r="EM22" s="182">
        <f t="shared" si="6"/>
        <v>1270</v>
      </c>
      <c r="EN22" s="88" t="s">
        <v>407</v>
      </c>
      <c r="EO22" s="88">
        <f>IF($EN22=Scoring!$D$22,Scoring!$K$22,IF($EN22=Scoring!$D$23,Scoring!$K$23,IF($EN22=Scoring!$D$24,Scoring!$K$24,IF($EN22=Scoring!$D$25,Scoring!$K$25,IF($EN22=Scoring!$D$26,Scoring!$K$26,IF($EN22=Scoring!$D$27,Scoring!$K$27,""))))))</f>
        <v>30</v>
      </c>
      <c r="EP22" s="88" t="s">
        <v>6</v>
      </c>
      <c r="EQ22" s="88">
        <f>IF($EP22=Scoring!$D$43,Scoring!$K$43,IF($EP22=Scoring!$D$44,Scoring!$K$44,IF($EP22=Scoring!$D$45,Scoring!$K$45,"")))</f>
        <v>10</v>
      </c>
      <c r="ER22" s="88" t="s">
        <v>418</v>
      </c>
      <c r="ES22" s="88">
        <f>IF($ER22=Scoring!$D$52,Scoring!$K$52,IF($ER22=Scoring!$D$53,Scoring!$K$53,IF($ER22=Scoring!$D$54,Scoring!$K$54,IF($ER22=Scoring!$D$55,Scoring!$K$55,IF($ER22=Scoring!$D$56,Scoring!$K$56,"")))))</f>
        <v>20</v>
      </c>
      <c r="ET22" s="88" t="s">
        <v>6</v>
      </c>
      <c r="EU22" s="88">
        <f>IF($ET22=Scoring!$D$80,Scoring!$K$80,IF($ET22=Scoring!$D$81,Scoring!$K$81,""))</f>
        <v>10</v>
      </c>
      <c r="EV22" s="88" t="s">
        <v>6</v>
      </c>
      <c r="EW22" s="88">
        <f>IF($EV22=Scoring!$D$103,Scoring!$K$103,IF($EV22=Scoring!$D$104,Scoring!$K$104,IF($EV22=Scoring!$D$105,Scoring!$K$105,"")))</f>
        <v>10</v>
      </c>
      <c r="EX22" s="88" t="s">
        <v>6</v>
      </c>
      <c r="EY22" s="88">
        <f>IF($EX22=Scoring!$D$157,Scoring!$K$157,IF($EX22=Scoring!$D$158,Scoring!$K$158,IF($EX22=Scoring!$D$159,Scoring!$K$159,"")))</f>
        <v>15</v>
      </c>
      <c r="EZ22" s="88" t="s">
        <v>439</v>
      </c>
      <c r="FA22" s="88">
        <f>IF($EZ22=Scoring!$J$160,Scoring!$K$160,IF($EZ22=Scoring!$J$161,Scoring!$K$161,IF($EZ22=Scoring!$J$162,Scoring!$K$162,IF($EZ22=Scoring!$J$163,Scoring!$K$163,""))))</f>
        <v>10</v>
      </c>
      <c r="FB22" s="88" t="s">
        <v>6</v>
      </c>
      <c r="FC22" s="88">
        <f>IF($FB22=Scoring!$D$166,Scoring!$K$166,IF($FB22=Scoring!$D$167,Scoring!$K$167,""))</f>
        <v>10</v>
      </c>
      <c r="FD22" s="88" t="s">
        <v>7</v>
      </c>
      <c r="FE22" s="88">
        <f>IF($FD22=Scoring!$D$227,Scoring!$K$227,IF($FD22=Scoring!$D$228,Scoring!$K$228,""))</f>
        <v>0</v>
      </c>
      <c r="FF22" s="88" t="s">
        <v>6</v>
      </c>
      <c r="FG22" s="88">
        <f>IF($FF22=Scoring!$D$229,Scoring!$K$229,IF($FF22=Scoring!$D$230,Scoring!$K$230,""))</f>
        <v>10</v>
      </c>
      <c r="FH22" s="88" t="s">
        <v>6</v>
      </c>
      <c r="FI22" s="88">
        <f>IF($FH22=Scoring!$D$231,Scoring!$K$231,IF($FH22=Scoring!$D$232,Scoring!$K$232,""))</f>
        <v>5</v>
      </c>
      <c r="FJ22" s="88" t="s">
        <v>6</v>
      </c>
      <c r="FK22" s="88">
        <f>IF($FJ22=Scoring!$D$233,Scoring!$K$233,IF($FJ22=Scoring!$D$234,Scoring!$K$234,""))</f>
        <v>5</v>
      </c>
      <c r="FL22" s="126">
        <f t="shared" si="18"/>
        <v>125</v>
      </c>
      <c r="FM22" s="88" t="s">
        <v>455</v>
      </c>
      <c r="FN22" s="88"/>
      <c r="FO22" s="88" t="s">
        <v>7</v>
      </c>
      <c r="FP22" s="88"/>
      <c r="FQ22" s="88" t="s">
        <v>7</v>
      </c>
      <c r="FR22" s="88">
        <v>0</v>
      </c>
      <c r="FS22" s="88" t="s">
        <v>525</v>
      </c>
      <c r="FT22" s="88"/>
      <c r="FU22" s="88" t="s">
        <v>525</v>
      </c>
      <c r="FV22" s="88"/>
    </row>
    <row r="23" spans="1:178" s="1" customFormat="1">
      <c r="A23" s="85" t="s">
        <v>122</v>
      </c>
      <c r="B23" s="252" t="s">
        <v>589</v>
      </c>
      <c r="C23" s="252" t="s">
        <v>588</v>
      </c>
      <c r="D23" s="252" t="s">
        <v>587</v>
      </c>
      <c r="E23" s="252" t="s">
        <v>353</v>
      </c>
      <c r="F23" s="88" t="s">
        <v>6</v>
      </c>
      <c r="G23" s="88">
        <f>IF($F23=Scoring!$D$5,Scoring!$E$5,IF($F23=Scoring!$D$6,Scoring!$E$6,""))</f>
        <v>20</v>
      </c>
      <c r="H23" s="88" t="s">
        <v>6</v>
      </c>
      <c r="I23" s="88">
        <f>IF($H23=Scoring!$D$7,Scoring!$E$7,IF($H23=Scoring!$D$8,Scoring!$E$8,""))</f>
        <v>20</v>
      </c>
      <c r="J23" s="111" t="s">
        <v>623</v>
      </c>
      <c r="K23" s="88">
        <f>IF($J23=Scoring!$J$9,Scoring!$K$9,IF($J23=Scoring!$J$10,Scoring!$K$10,IF($J23=Scoring!$J$11,Scoring!$K$11,"")))</f>
        <v>10</v>
      </c>
      <c r="L23" s="88" t="s">
        <v>7</v>
      </c>
      <c r="M23" s="88">
        <f>IF($L23=Scoring!$D$12,Scoring!$G$12,IF($L23=Scoring!$D$13,Scoring!$G$13,""))</f>
        <v>0</v>
      </c>
      <c r="N23" s="86">
        <f t="shared" si="7"/>
        <v>30</v>
      </c>
      <c r="O23" s="88" t="s">
        <v>6</v>
      </c>
      <c r="P23" s="88">
        <f>IF($O23=Scoring!$D$14,Scoring!$E$14,IF($O23=Scoring!$D$15,Scoring!$E$15,""))</f>
        <v>30</v>
      </c>
      <c r="Q23" s="111" t="s">
        <v>600</v>
      </c>
      <c r="R23" s="111">
        <f>IF($Q23=Scoring!$D$16,Scoring!$E$16,IF($Q23=Scoring!$D$17,Scoring!$E$17,IF($Q23=Scoring!$D$18,Scoring!$E$18,"")))</f>
        <v>20</v>
      </c>
      <c r="S23" s="86">
        <f t="shared" si="8"/>
        <v>50</v>
      </c>
      <c r="T23" s="111" t="s">
        <v>7</v>
      </c>
      <c r="U23" s="88">
        <f>IF($T23=Scoring!$J$19,Scoring!$K$19,IF($T23=Scoring!$J$20,Scoring!$K$20,IF($T23=Scoring!$J$21,Scoring!$K$21,"")))</f>
        <v>0</v>
      </c>
      <c r="V23" s="88" t="s">
        <v>18</v>
      </c>
      <c r="W23" s="88">
        <f>IF($V23=Scoring!$J$28,Scoring!$K$28,IF($V23=Scoring!$J$29,Scoring!$K$29,IF($V23=Scoring!$J$30,Scoring!$K$30,IF($V23=Scoring!$J$31,Scoring!$K$31,IF($V23=Scoring!$J$32,Scoring!$K$32,IF($V23=Scoring!$J$33,Scoring!$K$33,IF($V23=Scoring!$J$34,Scoring!$K$34,"")))))))</f>
        <v>0</v>
      </c>
      <c r="X23" s="88" t="s">
        <v>6</v>
      </c>
      <c r="Y23" s="88">
        <f>IF($X23=Scoring!$D$35,Scoring!$E$35,IF($X23=Scoring!$D$36,Scoring!$E$36,IF($X23=Scoring!$D$37,Scoring!$E$37,"")))</f>
        <v>20</v>
      </c>
      <c r="Z23" s="88" t="s">
        <v>7</v>
      </c>
      <c r="AA23" s="88">
        <f>IF($Z23=Scoring!$D$38,Scoring!$G$38,IF($Z23=Scoring!$D$39,Scoring!$G$39,""))</f>
        <v>0</v>
      </c>
      <c r="AB23" s="86">
        <f t="shared" si="9"/>
        <v>20</v>
      </c>
      <c r="AC23" s="88" t="s">
        <v>6</v>
      </c>
      <c r="AD23" s="88">
        <f>IF($AC23=Scoring!$D$40,Scoring!$E$40,IF($AC23=Scoring!$D$41,Scoring!$E$41,IF($AC23=Scoring!$D$42,Scoring!$E$42,"")))</f>
        <v>10</v>
      </c>
      <c r="AE23" s="88" t="s">
        <v>7</v>
      </c>
      <c r="AF23" s="88">
        <f>IF($AE23=Scoring!$D$46,Scoring!$E$46,IF($AE23=Scoring!$D$47,Scoring!$E$47,""))</f>
        <v>0</v>
      </c>
      <c r="AG23" s="88" t="s">
        <v>319</v>
      </c>
      <c r="AH23" s="88">
        <f>IF($AG23=Scoring!$H$48,Scoring!$I$48,IF($AG23=Scoring!$H$49,Scoring!$I$49,IF($AG23=Scoring!$H$50,Scoring!$I$50,IF($AG23=Scoring!$H$51,Scoring!$I$51,""))))</f>
        <v>30</v>
      </c>
      <c r="AI23" s="88" t="s">
        <v>6</v>
      </c>
      <c r="AJ23" s="88">
        <f>IF($AI23=Scoring!$D$57,Scoring!$E$57,IF($AI23=Scoring!$D$58,Scoring!$E$58,""))</f>
        <v>30</v>
      </c>
      <c r="AK23" s="123">
        <f t="shared" si="0"/>
        <v>210</v>
      </c>
      <c r="AL23" s="88" t="s">
        <v>6</v>
      </c>
      <c r="AM23" s="88">
        <f>IF($AL23=Scoring!$D$63,Scoring!$E$63,IF($AL23=Scoring!$D$64,Scoring!$E$64,""))</f>
        <v>20</v>
      </c>
      <c r="AN23" s="88" t="s">
        <v>13</v>
      </c>
      <c r="AO23" s="88">
        <f>IF($AN23=Scoring!$D$65,Scoring!$E$65,IF($AN23=Scoring!$D$66,Scoring!$E$66,IF($AN23=Scoring!$D$67,Scoring!$E$67,"")))</f>
        <v>10</v>
      </c>
      <c r="AP23" s="88" t="s">
        <v>13</v>
      </c>
      <c r="AQ23" s="88">
        <f>IF($AP23=Scoring!$D$68,Scoring!$E$68,IF($AP23=Scoring!$D$69,Scoring!$E$69,IF($AP23=Scoring!$D$70,Scoring!$E$70,IF($AP23=Scoring!$D$71,Scoring!$E$71,""))))</f>
        <v>40</v>
      </c>
      <c r="AR23" s="88" t="s">
        <v>13</v>
      </c>
      <c r="AS23" s="88">
        <f>IF($AR23=Scoring!$D$72,Scoring!$E$72,IF($AR23=Scoring!$D$73,Scoring!$E$73,IF($AR23=Scoring!$D$74,Scoring!$E$74,"")))</f>
        <v>30</v>
      </c>
      <c r="AT23" s="111" t="s">
        <v>13</v>
      </c>
      <c r="AU23" s="111">
        <f>IF($AT23=Scoring!$D$75,Scoring!$E$75,IF($AT23=Scoring!$D$76,Scoring!$E$76,IF($AT23=Scoring!$D$77,Scoring!$E$77,IF($AT23=Scoring!$D$78,Scoring!$E$78,IF($AT23=Scoring!$D$79,Scoring!$E$79,"")))))</f>
        <v>30</v>
      </c>
      <c r="AV23" s="88">
        <f t="shared" si="19"/>
        <v>60</v>
      </c>
      <c r="AW23" s="88" t="s">
        <v>53</v>
      </c>
      <c r="AX23" s="88" t="str">
        <f>IF($AW23=Scoring!$D$82,Scoring!$K$82,"")</f>
        <v>n/a</v>
      </c>
      <c r="AY23" s="123">
        <f t="shared" si="1"/>
        <v>140</v>
      </c>
      <c r="AZ23" s="111">
        <v>1</v>
      </c>
      <c r="BA23" s="88">
        <f>IF($AZ23=Scoring!$J$85,Scoring!$K$85,IF($AZ23=Scoring!$J$86,Scoring!$K$86,IF($AZ23=Scoring!$J$87,Scoring!$K$87,IF($AZ23=Scoring!$J$88,Scoring!$K$88,IF($AZ23=Scoring!$J$89,Scoring!$K$89,IF($AZ23=Scoring!$J$89,Scoring!$K$89,IF($AZ23=Scoring!$J$89,Scoring!$K$89,"")))))))</f>
        <v>30</v>
      </c>
      <c r="BB23" s="88">
        <v>1</v>
      </c>
      <c r="BC23" s="88">
        <f>IF($BB23=Scoring!$J$92,Scoring!$K$92,IF($BB23=Scoring!$J$93,Scoring!$K$93,IF($BB23=Scoring!$J$94,Scoring!$K$94,IF($BB23=Scoring!$J$95,Scoring!$K$95,IF($BB23=Scoring!$J$96,Scoring!$K$96,IF($BB23=Scoring!$J$97,Scoring!$K$97,IF($BB23=Scoring!$J$99,Scoring!$K$99,"")))))))</f>
        <v>25</v>
      </c>
      <c r="BD23" s="88" t="s">
        <v>6</v>
      </c>
      <c r="BE23" s="111">
        <f>IF($BD23=Scoring!$D$100,Scoring!$E$100,IF($BD23=Scoring!$D$101,Scoring!$E$101,IF($BD23=Scoring!$D$102,Scoring!$E$102,"")))</f>
        <v>15</v>
      </c>
      <c r="BF23" s="123">
        <f t="shared" si="2"/>
        <v>80</v>
      </c>
      <c r="BG23" s="156">
        <f>AK23+AY23+BF23</f>
        <v>430</v>
      </c>
      <c r="BH23" s="88" t="s">
        <v>31</v>
      </c>
      <c r="BI23" s="88">
        <f>IF($BH23=Scoring!$D$108,Scoring!$E$108,IF($BH23=Scoring!$D$109,Scoring!$E$109,IF($BH23=Scoring!$D$110,Scoring!$E$110,IF($BH23=Scoring!$D$111,Scoring!$E$111,IF($BH23=Scoring!$D$112,Scoring!$E$112,IF($BH23=Scoring!$D$113,Scoring!$E$113,IF($BH23=Scoring!$D$114,Scoring!$E$114,IF($BH23=Scoring!$D$115,Scoring!$E$115,IF($BH23=Scoring!$D$116,Scoring!$E$116,IF($BH23=Scoring!$D$117,Scoring!$E$117,""))))))))))</f>
        <v>0</v>
      </c>
      <c r="BJ23" s="88" t="s">
        <v>7</v>
      </c>
      <c r="BK23" s="88">
        <f>IF($BJ23=Scoring!$D$118,Scoring!$E$118,IF($BJ23=Scoring!$D$119,Scoring!$E$119,""))</f>
        <v>0</v>
      </c>
      <c r="BL23" s="88" t="s">
        <v>31</v>
      </c>
      <c r="BM23" s="88">
        <f>IF($BL23=Scoring!$D$120,Scoring!$E$120,IF($BL23=Scoring!$D$121,Scoring!$E$121,IF($BL23=Scoring!$D$122,Scoring!$E$122,IF($BL23=Scoring!$D$123,Scoring!$E$123,IF($BL23=Scoring!$D$124,Scoring!$E$124,"")))))</f>
        <v>0</v>
      </c>
      <c r="BN23" s="88" t="s">
        <v>31</v>
      </c>
      <c r="BO23" s="88">
        <f>IF($BN23=Scoring!$D$125,Scoring!$E$125,IF($BN23=Scoring!$D$126,Scoring!$E$126,IF($BN23=Scoring!$D$127,Scoring!$E$127,IF($BN23=Scoring!$D$128,Scoring!$E$128,IF($BN23=Scoring!$D$129,Scoring!$E$129,IF($BN23=Scoring!$D$130,Scoring!$E$130,IF($BN23=Scoring!$D$131,Scoring!$E$131,"")))))))</f>
        <v>0</v>
      </c>
      <c r="BP23" s="88" t="s">
        <v>31</v>
      </c>
      <c r="BQ23" s="88">
        <f>IF($BP23=Scoring!$J$133,Scoring!$K$133,IF($BP23=Scoring!$J$134,Scoring!$K$134,IF($BP23=Scoring!$J$135,Scoring!$K$135,IF($BP23=Scoring!$J$136,Scoring!$K$136,IF($BP23=Scoring!$J$137,Scoring!$K$137,IF($BP23=Scoring!$J$138,Scoring!$K$138,IF($BP23=Scoring!$J$139,Scoring!$K$139,IF($BP23=Scoring!$J$140,Scoring!$K$140,""))))))))</f>
        <v>0</v>
      </c>
      <c r="BR23" s="86">
        <f t="shared" si="11"/>
        <v>0</v>
      </c>
      <c r="BS23" s="183" t="s">
        <v>488</v>
      </c>
      <c r="BT23" s="183"/>
      <c r="BU23" s="183"/>
      <c r="BV23" s="183"/>
      <c r="BW23" s="183"/>
      <c r="BX23" s="183" t="s">
        <v>488</v>
      </c>
      <c r="BY23" s="183"/>
      <c r="BZ23" s="183"/>
      <c r="CA23" s="183"/>
      <c r="CB23" s="183"/>
      <c r="CC23" s="88" t="s">
        <v>7</v>
      </c>
      <c r="CD23" s="88">
        <f>IF($CC23=Scoring!$D$151,Scoring!$G$151,IF($CC23=Scoring!$D$152,Scoring!$G$152,""))</f>
        <v>0</v>
      </c>
      <c r="CE23" s="88" t="s">
        <v>6</v>
      </c>
      <c r="CF23" s="88">
        <f>IF($CE23=Scoring!$D$153,Scoring!$K$153,IF($CE23=Scoring!$D$154,Scoring!$K$154,""))</f>
        <v>20</v>
      </c>
      <c r="CG23" s="88" t="s">
        <v>7</v>
      </c>
      <c r="CH23" s="88">
        <f>IF($CG23=Scoring!$D$155,Scoring!$G$155,IF($CG23=Scoring!$D$156,Scoring!$G$156,""))</f>
        <v>0</v>
      </c>
      <c r="CI23" s="88" t="s">
        <v>7</v>
      </c>
      <c r="CJ23" s="88">
        <f>IF($CI23=Scoring!$D$164,Scoring!$G$164,IF($CI23=Scoring!$D$165,Scoring!$G$165,""))</f>
        <v>0</v>
      </c>
      <c r="CK23" s="156">
        <f t="shared" si="3"/>
        <v>25</v>
      </c>
      <c r="CL23" s="88" t="s">
        <v>7</v>
      </c>
      <c r="CM23" s="88">
        <f>IF($CL23=Scoring!$D$171,Scoring!$E$171,IF($CL23=Scoring!$D$172,Scoring!$E$172,""))</f>
        <v>0</v>
      </c>
      <c r="CN23" s="88" t="s">
        <v>66</v>
      </c>
      <c r="CO23" s="88">
        <f>IF($CN23=Scoring!$D$173,Scoring!$E$173,IF($CN23=Scoring!$D$174,Scoring!$E$174,IF($CN23=Scoring!$D$175,Scoring!$E$175,IF($CN23=Scoring!$D$176,Scoring!$E$176,""))))</f>
        <v>0</v>
      </c>
      <c r="CP23" s="88" t="s">
        <v>31</v>
      </c>
      <c r="CQ23" s="88">
        <f>IF($CP23=Scoring!$D$177,Scoring!$E$177,IF($CP23=Scoring!$D$178,Scoring!$E$178,IF($CP23=Scoring!$D$179,Scoring!$E$179,IF($CP23=Scoring!$D$180,Scoring!$E$180,""))))</f>
        <v>0</v>
      </c>
      <c r="CR23" s="123">
        <f t="shared" si="12"/>
        <v>0</v>
      </c>
      <c r="CS23" s="88" t="s">
        <v>31</v>
      </c>
      <c r="CT23" s="88">
        <f>IF($CS23=Scoring!$D$183,Scoring!$E$183,IF($CS23=Scoring!$D$184,Scoring!$E$184,IF($CS23=Scoring!$D$185,Scoring!$E$185,IF($CS23=Scoring!$D$186,Scoring!$E$186,""))))</f>
        <v>0</v>
      </c>
      <c r="CU23" s="88" t="s">
        <v>31</v>
      </c>
      <c r="CV23" s="88">
        <f>IF($CU23=Scoring!$D$183,Scoring!$E$183,IF($CU23=Scoring!$D$184,Scoring!$E$184,IF($CU23=Scoring!$D$185,Scoring!$E$185,IF($CU23=Scoring!$D$186,Scoring!$E$186,""))))</f>
        <v>0</v>
      </c>
      <c r="CW23" s="123">
        <f t="shared" si="13"/>
        <v>0</v>
      </c>
      <c r="CX23" s="88" t="s">
        <v>7</v>
      </c>
      <c r="CY23" s="88">
        <f>IF($CX23=Scoring!$D$193,Scoring!$E$193,IF($CX23=Scoring!$D$194,Scoring!$E$194,IF($CX23=Scoring!$D$195,Scoring!$E$195,"")))</f>
        <v>0</v>
      </c>
      <c r="CZ23" s="88" t="s">
        <v>31</v>
      </c>
      <c r="DA23" s="88">
        <f>IF($CZ23=Scoring!$D$196,Scoring!$E$196,IF($CZ23=Scoring!$D$197,Scoring!$E$197,IF($CZ23=Scoring!$D$198,Scoring!$E$198,"")))</f>
        <v>0</v>
      </c>
      <c r="DB23" s="88" t="s">
        <v>7</v>
      </c>
      <c r="DC23" s="88">
        <f>IF($DB23=Scoring!$D$199,Scoring!$E$199,IF($DB23=Scoring!$D$200,Scoring!$E$200,IF($DB23=Scoring!$D$201,Scoring!$E$201,"")))</f>
        <v>0</v>
      </c>
      <c r="DD23" s="88" t="s">
        <v>77</v>
      </c>
      <c r="DE23" s="88">
        <f>IF($DD23=Scoring!$D$202,Scoring!$E$202,IF($DD23=Scoring!$D$203,Scoring!$E$203,IF($DD23=Scoring!$D$204,Scoring!$E$204,IF($DD23=Scoring!$D$205,Scoring!$E$205,""))))</f>
        <v>30</v>
      </c>
      <c r="DF23" s="123">
        <f t="shared" si="14"/>
        <v>30</v>
      </c>
      <c r="DG23" s="124">
        <f t="shared" si="15"/>
        <v>30</v>
      </c>
      <c r="DH23" s="125">
        <f t="shared" si="16"/>
        <v>485</v>
      </c>
      <c r="DI23" s="88" t="s">
        <v>7</v>
      </c>
      <c r="DJ23" s="88">
        <f>IF($DI23=Scoring!$D$219,Scoring!$E$219,IF($DI23=Scoring!$D$220,Scoring!$E$220,""))</f>
        <v>0</v>
      </c>
      <c r="DK23" s="88" t="s">
        <v>7</v>
      </c>
      <c r="DL23" s="88">
        <f>IF($DK23=Scoring!$D$221,Scoring!$E$221,IF($DK23=Scoring!$D$222,Scoring!$E$222,""))</f>
        <v>0</v>
      </c>
      <c r="DM23" s="88" t="s">
        <v>6</v>
      </c>
      <c r="DN23" s="88">
        <f>IF($DM23=Scoring!$D$223,Scoring!$E$223,IF($DM23=Scoring!$D$224,Scoring!$E$224,""))</f>
        <v>10</v>
      </c>
      <c r="DO23" s="88" t="s">
        <v>7</v>
      </c>
      <c r="DP23" s="88">
        <f>IF($DO23=Scoring!$D$225,Scoring!$E$225,IF($DO23=Scoring!$D$226,Scoring!$E$226,""))</f>
        <v>0</v>
      </c>
      <c r="DQ23" s="123">
        <f t="shared" si="17"/>
        <v>15</v>
      </c>
      <c r="DR23" s="88" t="s">
        <v>7</v>
      </c>
      <c r="DS23" s="88">
        <f>IF($DR23=Scoring!$D$237,Scoring!$E$237,IF($DR23=Scoring!$D$238,Scoring!$E$238,""))</f>
        <v>0</v>
      </c>
      <c r="DT23" s="88" t="s">
        <v>506</v>
      </c>
      <c r="DU23" s="88">
        <f>IF($DT23=Scoring!$D$240,Scoring!$E$240,IF($DT23=Scoring!$D$241,Scoring!$E$241,IF($DT23=Scoring!$D$242,Scoring!$E$242,IF($DT23=Scoring!$D$243,Scoring!$E$243,IF($DT23=Scoring!$D$244,Scoring!$E$244,IF($DT23=Scoring!$D$245,Scoring!$E$245,IF($DT23=Scoring!$D$246,Scoring!$E$246,"")))))))</f>
        <v>60</v>
      </c>
      <c r="DV23" s="88" t="s">
        <v>7</v>
      </c>
      <c r="DW23" s="88">
        <f>IF($DV23=Scoring!$D$247,Scoring!$E$247,IF($DV23=Scoring!$D$248,Scoring!$E$248,""))</f>
        <v>0</v>
      </c>
      <c r="DX23" s="88" t="s">
        <v>7</v>
      </c>
      <c r="DY23" s="88">
        <f>IF($DX23=Scoring!$D$249,Scoring!$E$249,IF($DX23=Scoring!$D$250,Scoring!$E$250,""))</f>
        <v>0</v>
      </c>
      <c r="DZ23" s="88" t="s">
        <v>7</v>
      </c>
      <c r="EA23" s="88">
        <f>IF($DZ23=Scoring!$D$251,Scoring!$E$251,IF($DZ23=Scoring!$D$252,Scoring!$E$252,""))</f>
        <v>0</v>
      </c>
      <c r="EB23" s="88" t="s">
        <v>7</v>
      </c>
      <c r="EC23" s="88">
        <f>IF($EB23=Scoring!$D$253,Scoring!$E$253,IF($EB23=Scoring!$D$254,Scoring!$E$254,""))</f>
        <v>0</v>
      </c>
      <c r="ED23" s="123">
        <f t="shared" si="4"/>
        <v>60</v>
      </c>
      <c r="EE23" s="88" t="s">
        <v>7</v>
      </c>
      <c r="EF23" s="88">
        <f>IF($EE23=Scoring!$D$257,Scoring!$E$257,IF($EE23=Scoring!$D$258,Scoring!$E$258,""))</f>
        <v>0</v>
      </c>
      <c r="EG23" s="88" t="s">
        <v>7</v>
      </c>
      <c r="EH23" s="88">
        <f>IF($EG23=Scoring!$D$259,Scoring!$E$259,IF($EG23=Scoring!$D$260,Scoring!$E$260,""))</f>
        <v>0</v>
      </c>
      <c r="EI23" s="88" t="s">
        <v>7</v>
      </c>
      <c r="EJ23" s="88">
        <f>IF($EI23=Scoring!$D$261,Scoring!$E$261,IF($EI23=Scoring!$D$262,Scoring!$E$262,""))</f>
        <v>0</v>
      </c>
      <c r="EK23" s="123">
        <f t="shared" si="20"/>
        <v>0</v>
      </c>
      <c r="EL23" s="126">
        <f t="shared" si="5"/>
        <v>75</v>
      </c>
      <c r="EM23" s="182">
        <f t="shared" si="6"/>
        <v>560</v>
      </c>
      <c r="EN23" s="88" t="s">
        <v>410</v>
      </c>
      <c r="EO23" s="88">
        <f>IF($EN23=Scoring!$D$22,Scoring!$K$22,IF($EN23=Scoring!$D$23,Scoring!$K$23,IF($EN23=Scoring!$D$24,Scoring!$K$24,IF($EN23=Scoring!$D$25,Scoring!$K$25,IF($EN23=Scoring!$D$26,Scoring!$K$26,IF($EN23=Scoring!$D$27,Scoring!$K$27,""))))))</f>
        <v>0</v>
      </c>
      <c r="EP23" s="88" t="s">
        <v>6</v>
      </c>
      <c r="EQ23" s="88">
        <f>IF($EP23=Scoring!$D$43,Scoring!$K$43,IF($EP23=Scoring!$D$44,Scoring!$K$44,IF($EP23=Scoring!$D$45,Scoring!$K$45,"")))</f>
        <v>10</v>
      </c>
      <c r="ER23" s="88" t="s">
        <v>704</v>
      </c>
      <c r="ES23" s="88">
        <f>IF($ER23=Scoring!$D$52,Scoring!$K$52,IF($ER23=Scoring!$D$53,Scoring!$K$53,IF($ER23=Scoring!$D$54,Scoring!$K$54,IF($ER23=Scoring!$D$55,Scoring!$K$55,IF($ER23=Scoring!$D$56,Scoring!$K$56,"")))))</f>
        <v>10</v>
      </c>
      <c r="ET23" s="88" t="s">
        <v>6</v>
      </c>
      <c r="EU23" s="88">
        <f>IF($ET23=Scoring!$D$80,Scoring!$K$80,IF($ET23=Scoring!$D$81,Scoring!$K$81,""))</f>
        <v>10</v>
      </c>
      <c r="EV23" s="88" t="s">
        <v>6</v>
      </c>
      <c r="EW23" s="88">
        <f>IF($EV23=Scoring!$D$103,Scoring!$K$103,IF($EV23=Scoring!$D$104,Scoring!$K$104,IF($EV23=Scoring!$D$105,Scoring!$K$105,"")))</f>
        <v>10</v>
      </c>
      <c r="EX23" s="88" t="s">
        <v>7</v>
      </c>
      <c r="EY23" s="88">
        <f>IF($EX23=Scoring!$D$157,Scoring!$K$157,IF($EX23=Scoring!$D$158,Scoring!$K$158,IF($EX23=Scoring!$D$159,Scoring!$K$159,"")))</f>
        <v>0</v>
      </c>
      <c r="EZ23" s="88" t="s">
        <v>440</v>
      </c>
      <c r="FA23" s="88">
        <f>IF($EZ23=Scoring!$J$160,Scoring!$K$160,IF($EZ23=Scoring!$J$161,Scoring!$K$161,IF($EZ23=Scoring!$J$162,Scoring!$K$162,IF($EZ23=Scoring!$J$163,Scoring!$K$163,""))))</f>
        <v>5</v>
      </c>
      <c r="FB23" s="88" t="s">
        <v>7</v>
      </c>
      <c r="FC23" s="88">
        <f>IF($FB23=Scoring!$D$166,Scoring!$K$166,IF($FB23=Scoring!$D$167,Scoring!$K$167,""))</f>
        <v>0</v>
      </c>
      <c r="FD23" s="88" t="s">
        <v>7</v>
      </c>
      <c r="FE23" s="88">
        <f>IF($FD23=Scoring!$D$227,Scoring!$K$227,IF($FD23=Scoring!$D$228,Scoring!$K$228,""))</f>
        <v>0</v>
      </c>
      <c r="FF23" s="88" t="s">
        <v>7</v>
      </c>
      <c r="FG23" s="88">
        <f>IF($FF23=Scoring!$D$229,Scoring!$K$229,IF($FF23=Scoring!$D$230,Scoring!$K$230,""))</f>
        <v>0</v>
      </c>
      <c r="FH23" s="88" t="s">
        <v>7</v>
      </c>
      <c r="FI23" s="88">
        <f>IF($FH23=Scoring!$D$231,Scoring!$K$231,IF($FH23=Scoring!$D$232,Scoring!$K$232,""))</f>
        <v>0</v>
      </c>
      <c r="FJ23" s="88" t="s">
        <v>6</v>
      </c>
      <c r="FK23" s="88">
        <f>IF($FJ23=Scoring!$D$233,Scoring!$K$233,IF($FJ23=Scoring!$D$234,Scoring!$K$234,""))</f>
        <v>5</v>
      </c>
      <c r="FL23" s="126">
        <f t="shared" si="18"/>
        <v>50</v>
      </c>
      <c r="FM23" s="88"/>
      <c r="FN23" s="88"/>
      <c r="FO23" s="88"/>
      <c r="FP23" s="88"/>
      <c r="FQ23" s="88"/>
      <c r="FR23" s="88"/>
      <c r="FS23" s="88" t="s">
        <v>525</v>
      </c>
      <c r="FT23" s="88"/>
      <c r="FU23" s="88" t="s">
        <v>525</v>
      </c>
      <c r="FV23" s="88"/>
    </row>
    <row r="24" spans="1:178" s="1" customFormat="1">
      <c r="A24" s="85" t="s">
        <v>121</v>
      </c>
      <c r="B24" s="252" t="s">
        <v>707</v>
      </c>
      <c r="C24" s="252" t="s">
        <v>354</v>
      </c>
      <c r="D24" s="252" t="s">
        <v>355</v>
      </c>
      <c r="E24" s="252" t="s">
        <v>356</v>
      </c>
      <c r="F24" s="88" t="s">
        <v>6</v>
      </c>
      <c r="G24" s="88">
        <f>IF($F24=Scoring!$D$5,Scoring!$E$5,IF($F24=Scoring!$D$6,Scoring!$E$6,""))</f>
        <v>20</v>
      </c>
      <c r="H24" s="88" t="s">
        <v>6</v>
      </c>
      <c r="I24" s="88">
        <f>IF($H24=Scoring!$D$7,Scoring!$E$7,IF($H24=Scoring!$D$8,Scoring!$E$8,""))</f>
        <v>20</v>
      </c>
      <c r="J24" s="111" t="s">
        <v>623</v>
      </c>
      <c r="K24" s="111">
        <f>IF($J24=Scoring!$J$9,Scoring!$K$9,IF($J24=Scoring!$J$10,Scoring!$K$10,IF($J24=Scoring!$J$11,Scoring!$K$11,"")))</f>
        <v>10</v>
      </c>
      <c r="L24" s="88" t="s">
        <v>6</v>
      </c>
      <c r="M24" s="88">
        <f>IF($L24=Scoring!$D$12,Scoring!$G$12,IF($L24=Scoring!$D$13,Scoring!$G$13,""))</f>
        <v>10</v>
      </c>
      <c r="N24" s="86">
        <f t="shared" si="7"/>
        <v>40</v>
      </c>
      <c r="O24" s="88" t="s">
        <v>6</v>
      </c>
      <c r="P24" s="88">
        <f>IF($O24=Scoring!$D$14,Scoring!$E$14,IF($O24=Scoring!$D$15,Scoring!$E$15,""))</f>
        <v>30</v>
      </c>
      <c r="Q24" s="88" t="s">
        <v>6</v>
      </c>
      <c r="R24" s="88">
        <f>IF($Q24=Scoring!$D$16,Scoring!$E$16,IF($Q24=Scoring!$D$17,Scoring!$E$17,IF($Q24=Scoring!$D$18,Scoring!$E$18,"")))</f>
        <v>20</v>
      </c>
      <c r="S24" s="86">
        <f t="shared" si="8"/>
        <v>50</v>
      </c>
      <c r="T24" s="111" t="s">
        <v>6</v>
      </c>
      <c r="U24" s="88">
        <f>IF($T24=Scoring!$J$19,Scoring!$K$19,IF($T24=Scoring!$J$20,Scoring!$K$20,IF($T24=Scoring!$J$21,Scoring!$K$21,"")))</f>
        <v>20</v>
      </c>
      <c r="V24" s="88" t="s">
        <v>14</v>
      </c>
      <c r="W24" s="88">
        <f>IF($V24=Scoring!$J$28,Scoring!$K$28,IF($V24=Scoring!$J$29,Scoring!$K$29,IF($V24=Scoring!$J$30,Scoring!$K$30,IF($V24=Scoring!$J$31,Scoring!$K$31,IF($V24=Scoring!$J$32,Scoring!$K$32,IF($V24=Scoring!$J$33,Scoring!$K$33,IF($V24=Scoring!$J$34,Scoring!$K$34,"")))))))</f>
        <v>50</v>
      </c>
      <c r="X24" s="88" t="s">
        <v>6</v>
      </c>
      <c r="Y24" s="88">
        <f>IF($X24=Scoring!$D$35,Scoring!$E$35,IF($X24=Scoring!$D$36,Scoring!$E$36,IF($X24=Scoring!$D$37,Scoring!$E$37,"")))</f>
        <v>20</v>
      </c>
      <c r="Z24" s="88" t="s">
        <v>6</v>
      </c>
      <c r="AA24" s="88">
        <f>IF($Z24=Scoring!$D$38,Scoring!$G$38,IF($Z24=Scoring!$D$39,Scoring!$G$39,""))</f>
        <v>10</v>
      </c>
      <c r="AB24" s="86">
        <f t="shared" si="9"/>
        <v>30</v>
      </c>
      <c r="AC24" s="88" t="s">
        <v>6</v>
      </c>
      <c r="AD24" s="88">
        <f>IF($AC24=Scoring!$D$40,Scoring!$E$40,IF($AC24=Scoring!$D$41,Scoring!$E$41,IF($AC24=Scoring!$D$42,Scoring!$E$42,"")))</f>
        <v>10</v>
      </c>
      <c r="AE24" s="88" t="s">
        <v>6</v>
      </c>
      <c r="AF24" s="88">
        <f>IF($AE24=Scoring!$D$46,Scoring!$E$46,IF($AE24=Scoring!$D$47,Scoring!$E$47,""))</f>
        <v>20</v>
      </c>
      <c r="AG24" s="88" t="s">
        <v>315</v>
      </c>
      <c r="AH24" s="88">
        <f>IF($AG24=Scoring!$F$48,Scoring!$G$48,IF($AG24=Scoring!$F$49,Scoring!$G$49,IF($AG24=Scoring!$F$50,Scoring!$G$50,IF($AG24=Scoring!$F$51,Scoring!$G$51,""))))</f>
        <v>50</v>
      </c>
      <c r="AI24" s="88" t="s">
        <v>6</v>
      </c>
      <c r="AJ24" s="88">
        <f>IF($AI24=Scoring!$D$57,Scoring!$E$57,IF($AI24=Scoring!$D$58,Scoring!$E$58,""))</f>
        <v>30</v>
      </c>
      <c r="AK24" s="123">
        <f t="shared" si="0"/>
        <v>395</v>
      </c>
      <c r="AL24" s="88" t="s">
        <v>6</v>
      </c>
      <c r="AM24" s="88">
        <f>IF($AL24=Scoring!$D$63,Scoring!$E$63,IF($AL24=Scoring!$D$64,Scoring!$E$64,""))</f>
        <v>20</v>
      </c>
      <c r="AN24" s="88" t="s">
        <v>6</v>
      </c>
      <c r="AO24" s="88">
        <f>IF($AN24=Scoring!$D$65,Scoring!$E$65,IF($AN24=Scoring!$D$66,Scoring!$E$66,IF($AN24=Scoring!$D$67,Scoring!$E$67,"")))</f>
        <v>10</v>
      </c>
      <c r="AP24" s="88" t="s">
        <v>25</v>
      </c>
      <c r="AQ24" s="88">
        <f>IF($AP24=Scoring!$D$68,Scoring!$E$68,IF($AP24=Scoring!$D$69,Scoring!$E$69,IF($AP24=Scoring!$D$70,Scoring!$E$70,IF($AP24=Scoring!$D$71,Scoring!$E$71,""))))</f>
        <v>40</v>
      </c>
      <c r="AR24" s="88" t="s">
        <v>6</v>
      </c>
      <c r="AS24" s="88">
        <f>IF($AR24=Scoring!$D$72,Scoring!$E$72,IF($AR24=Scoring!$D$73,Scoring!$E$73,IF($AR24=Scoring!$D$74,Scoring!$E$74,"")))</f>
        <v>30</v>
      </c>
      <c r="AT24" s="88" t="s">
        <v>25</v>
      </c>
      <c r="AU24" s="88">
        <f>IF($AT24=Scoring!$D$75,Scoring!$E$75,IF($AT24=Scoring!$D$76,Scoring!$E$76,IF($AT24=Scoring!$D$77,Scoring!$E$77,IF($AT24=Scoring!$D$78,Scoring!$E$78,""))))</f>
        <v>20</v>
      </c>
      <c r="AV24" s="88">
        <f t="shared" si="19"/>
        <v>50</v>
      </c>
      <c r="AW24" s="88" t="s">
        <v>53</v>
      </c>
      <c r="AX24" s="88" t="str">
        <f>IF($AW24=Scoring!$D$82,Scoring!$K$82,"")</f>
        <v>n/a</v>
      </c>
      <c r="AY24" s="123">
        <f t="shared" si="1"/>
        <v>130</v>
      </c>
      <c r="AZ24" s="111">
        <v>1</v>
      </c>
      <c r="BA24" s="88">
        <f>IF($AZ24=Scoring!$J$85,Scoring!$K$85,IF($AZ24=Scoring!$J$86,Scoring!$K$86,IF($AZ24=Scoring!$J$87,Scoring!$K$87,IF($AZ24=Scoring!$J$88,Scoring!$K$88,IF($AZ24=Scoring!$J$89,Scoring!$K$89,IF($AZ24=Scoring!$J$89,Scoring!$K$89,IF($AZ24=Scoring!$J$89,Scoring!$K$89,"")))))))</f>
        <v>30</v>
      </c>
      <c r="BB24" s="88">
        <v>1</v>
      </c>
      <c r="BC24" s="88">
        <f>IF($BB24=Scoring!$J$92,Scoring!$K$92,IF($BB24=Scoring!$J$93,Scoring!$K$93,IF($BB24=Scoring!$J$94,Scoring!$K$94,IF($BB24=Scoring!$J$95,Scoring!$K$95,IF($BB24=Scoring!$J$96,Scoring!$K$96,IF($BB24=Scoring!$J$97,Scoring!$K$97,IF($BB24=Scoring!$J$99,Scoring!$K$99,"")))))))</f>
        <v>25</v>
      </c>
      <c r="BD24" s="88" t="s">
        <v>6</v>
      </c>
      <c r="BE24" s="111">
        <f>IF($BD24=Scoring!$D$100,Scoring!$E$100,IF($BD24=Scoring!$D$101,Scoring!$E$101,IF($BD24=Scoring!$D$102,Scoring!$E$102,"")))</f>
        <v>15</v>
      </c>
      <c r="BF24" s="123">
        <f t="shared" si="2"/>
        <v>80</v>
      </c>
      <c r="BG24" s="156">
        <f t="shared" si="10"/>
        <v>605</v>
      </c>
      <c r="BH24" s="88" t="s">
        <v>97</v>
      </c>
      <c r="BI24" s="88">
        <f>IF($BH24=Scoring!$D$108,Scoring!$E$108,IF($BH24=Scoring!$D$109,Scoring!$E$109,IF($BH24=Scoring!$D$110,Scoring!$E$110,IF($BH24=Scoring!$D$111,Scoring!$E$111,IF($BH24=Scoring!$D$112,Scoring!$E$112,IF($BH24=Scoring!$D$113,Scoring!$E$113,IF($BH24=Scoring!$D$114,Scoring!$E$114,IF($BH24=Scoring!$D$115,Scoring!$E$115,IF($BH24=Scoring!$D$116,Scoring!$E$116,IF($BH24=Scoring!$D$117,Scoring!$E$117,""))))))))))</f>
        <v>80</v>
      </c>
      <c r="BJ24" s="88" t="s">
        <v>6</v>
      </c>
      <c r="BK24" s="88">
        <f>IF($BJ24=Scoring!$D$118,Scoring!$E$118,IF($BJ24=Scoring!$D$119,Scoring!$E$119,""))</f>
        <v>40</v>
      </c>
      <c r="BL24" s="88" t="s">
        <v>36</v>
      </c>
      <c r="BM24" s="88">
        <f>IF($BL24=Scoring!$D$120,Scoring!$E$120,IF($BL24=Scoring!$D$121,Scoring!$E$121,IF($BL24=Scoring!$D$122,Scoring!$E$122,IF($BL24=Scoring!$D$123,Scoring!$E$123,IF($BL24=Scoring!$D$124,Scoring!$E$124,"")))))</f>
        <v>25</v>
      </c>
      <c r="BN24" s="88" t="s">
        <v>40</v>
      </c>
      <c r="BO24" s="88">
        <f>IF($BN24=Scoring!$D$125,Scoring!$E$125,IF($BN24=Scoring!$D$126,Scoring!$E$126,IF($BN24=Scoring!$D$127,Scoring!$E$127,IF($BN24=Scoring!$D$128,Scoring!$E$128,IF($BN24=Scoring!$D$129,Scoring!$E$129,IF($BN24=Scoring!$D$130,Scoring!$E$130,IF($BN24=Scoring!$D$131,Scoring!$E$131,"")))))))</f>
        <v>20</v>
      </c>
      <c r="BP24" s="88" t="s">
        <v>31</v>
      </c>
      <c r="BQ24" s="88">
        <f>IF($BP24=Scoring!$J$133,Scoring!$K$133,IF($BP24=Scoring!$J$134,Scoring!$K$134,IF($BP24=Scoring!$J$135,Scoring!$K$135,IF($BP24=Scoring!$J$136,Scoring!$K$136,IF($BP24=Scoring!$J$137,Scoring!$K$137,IF($BP24=Scoring!$J$138,Scoring!$K$138,IF($BP24=Scoring!$J$139,Scoring!$K$139,IF($BP24=Scoring!$J$140,Scoring!$K$140,""))))))))</f>
        <v>0</v>
      </c>
      <c r="BR24" s="86">
        <f t="shared" si="11"/>
        <v>45</v>
      </c>
      <c r="BS24" s="183"/>
      <c r="BT24" s="183"/>
      <c r="BU24" s="183"/>
      <c r="BV24" s="183"/>
      <c r="BW24" s="183"/>
      <c r="BX24" s="183"/>
      <c r="BY24" s="183"/>
      <c r="BZ24" s="183"/>
      <c r="CA24" s="183"/>
      <c r="CB24" s="183"/>
      <c r="CC24" s="88" t="s">
        <v>6</v>
      </c>
      <c r="CD24" s="88">
        <f>IF($CC24=Scoring!$D$151,Scoring!$G$151,IF($CC24=Scoring!$D$152,Scoring!$G$152,""))</f>
        <v>20</v>
      </c>
      <c r="CE24" s="88" t="s">
        <v>6</v>
      </c>
      <c r="CF24" s="88">
        <f>IF($CE24=Scoring!$D$153,Scoring!$K$153,IF($CE24=Scoring!$D$154,Scoring!$K$154,""))</f>
        <v>20</v>
      </c>
      <c r="CG24" s="88" t="s">
        <v>6</v>
      </c>
      <c r="CH24" s="88">
        <f>IF($CG24=Scoring!$D$155,Scoring!$G$155,IF($CG24=Scoring!$D$156,Scoring!$G$156,""))</f>
        <v>10</v>
      </c>
      <c r="CI24" s="88" t="s">
        <v>6</v>
      </c>
      <c r="CJ24" s="88">
        <f>IF($CI24=Scoring!$D$164,Scoring!$G$164,IF($CI24=Scoring!$D$165,Scoring!$G$165,""))</f>
        <v>20</v>
      </c>
      <c r="CK24" s="156">
        <f t="shared" si="3"/>
        <v>265</v>
      </c>
      <c r="CL24" s="88" t="s">
        <v>6</v>
      </c>
      <c r="CM24" s="88">
        <f>IF($CL24=Scoring!$D$171,Scoring!$E$171,IF($CL24=Scoring!$D$172,Scoring!$E$172,""))</f>
        <v>30</v>
      </c>
      <c r="CN24" s="111" t="s">
        <v>68</v>
      </c>
      <c r="CO24" s="111">
        <f>IF($CN24=Scoring!$D$173,Scoring!$E$173,IF($CN24=Scoring!$D$174,Scoring!$E$174,IF($CN24=Scoring!$D$175,Scoring!$E$175,IF($CN24=Scoring!$D$176,Scoring!$E$176,""))))</f>
        <v>40</v>
      </c>
      <c r="CP24" s="88" t="s">
        <v>68</v>
      </c>
      <c r="CQ24" s="88">
        <f>IF($CP24=Scoring!$D$177,Scoring!$E$177,IF($CP24=Scoring!$D$178,Scoring!$E$178,IF($CP24=Scoring!$D$179,Scoring!$E$179,IF($CP24=Scoring!$D$180,Scoring!$E$180,""))))</f>
        <v>50</v>
      </c>
      <c r="CR24" s="123">
        <f t="shared" si="12"/>
        <v>120</v>
      </c>
      <c r="CS24" s="88" t="s">
        <v>67</v>
      </c>
      <c r="CT24" s="88">
        <f>IF($CS24=Scoring!$D$183,Scoring!$E$183,IF($CS24=Scoring!$D$184,Scoring!$E$184,IF($CS24=Scoring!$D$185,Scoring!$E$185,IF($CS24=Scoring!$D$186,Scoring!$E$186,""))))</f>
        <v>15</v>
      </c>
      <c r="CU24" s="88" t="s">
        <v>67</v>
      </c>
      <c r="CV24" s="88">
        <f>IF($CU24=Scoring!$D$183,Scoring!$E$183,IF($CU24=Scoring!$D$184,Scoring!$E$184,IF($CU24=Scoring!$D$185,Scoring!$E$185,IF($CU24=Scoring!$D$186,Scoring!$E$186,""))))</f>
        <v>15</v>
      </c>
      <c r="CW24" s="123">
        <f t="shared" si="13"/>
        <v>30</v>
      </c>
      <c r="CX24" s="88" t="s">
        <v>6</v>
      </c>
      <c r="CY24" s="88">
        <f>IF($CX24=Scoring!$D$193,Scoring!$E$193,IF($CX24=Scoring!$D$194,Scoring!$E$194,IF($CX24=Scoring!$D$195,Scoring!$E$195,"")))</f>
        <v>40</v>
      </c>
      <c r="CZ24" s="88" t="s">
        <v>6</v>
      </c>
      <c r="DA24" s="88">
        <f>IF($CZ24=Scoring!$D$196,Scoring!$E$196,IF($CZ24=Scoring!$D$197,Scoring!$E$197,IF($CZ24=Scoring!$D$198,Scoring!$E$198,"")))</f>
        <v>30</v>
      </c>
      <c r="DB24" s="111" t="s">
        <v>6</v>
      </c>
      <c r="DC24" s="111">
        <f>IF($DB24=Scoring!$D$199,Scoring!$E$199,IF($DB24=Scoring!$D$200,Scoring!$E$200,IF($DB24=Scoring!$D$201,Scoring!$E$201,"")))</f>
        <v>20</v>
      </c>
      <c r="DD24" s="88" t="s">
        <v>77</v>
      </c>
      <c r="DE24" s="88">
        <f>IF($DD24=Scoring!$D$202,Scoring!$E$202,IF($DD24=Scoring!$D$203,Scoring!$E$203,IF($DD24=Scoring!$D$204,Scoring!$E$204,IF($DD24=Scoring!$D$205,Scoring!$E$205,""))))</f>
        <v>30</v>
      </c>
      <c r="DF24" s="123">
        <f t="shared" si="14"/>
        <v>120</v>
      </c>
      <c r="DG24" s="124">
        <f t="shared" si="15"/>
        <v>270</v>
      </c>
      <c r="DH24" s="125">
        <f t="shared" si="16"/>
        <v>1140</v>
      </c>
      <c r="DI24" s="88" t="s">
        <v>6</v>
      </c>
      <c r="DJ24" s="88">
        <f>IF($DI24=Scoring!$D$219,Scoring!$E$219,IF($DI24=Scoring!$D$220,Scoring!$E$220,""))</f>
        <v>20</v>
      </c>
      <c r="DK24" s="88" t="s">
        <v>7</v>
      </c>
      <c r="DL24" s="88">
        <f>IF($DK24=Scoring!$D$221,Scoring!$E$221,IF($DK24=Scoring!$D$222,Scoring!$E$222,""))</f>
        <v>0</v>
      </c>
      <c r="DM24" s="88" t="s">
        <v>6</v>
      </c>
      <c r="DN24" s="88">
        <f>IF($DM24=Scoring!$D$223,Scoring!$E$223,IF($DM24=Scoring!$D$224,Scoring!$E$224,""))</f>
        <v>10</v>
      </c>
      <c r="DO24" s="88" t="s">
        <v>6</v>
      </c>
      <c r="DP24" s="88">
        <f>IF($DO24=Scoring!$D$225,Scoring!$E$225,IF($DO24=Scoring!$D$226,Scoring!$E$226,""))</f>
        <v>10</v>
      </c>
      <c r="DQ24" s="123">
        <f t="shared" si="17"/>
        <v>70</v>
      </c>
      <c r="DR24" s="88" t="s">
        <v>7</v>
      </c>
      <c r="DS24" s="88">
        <f>IF($DR24=Scoring!$D$237,Scoring!$E$237,IF($DR24=Scoring!$D$238,Scoring!$E$238,""))</f>
        <v>0</v>
      </c>
      <c r="DT24" s="88" t="s">
        <v>506</v>
      </c>
      <c r="DU24" s="88">
        <f>IF($DT24=Scoring!$D$240,Scoring!$E$240,IF($DT24=Scoring!$D$241,Scoring!$E$241,IF($DT24=Scoring!$D$242,Scoring!$E$242,IF($DT24=Scoring!$D$243,Scoring!$E$243,IF($DT24=Scoring!$D$244,Scoring!$E$244,IF($DT24=Scoring!$D$245,Scoring!$E$245,IF($DT24=Scoring!$D$246,Scoring!$E$246,"")))))))</f>
        <v>60</v>
      </c>
      <c r="DV24" s="88" t="s">
        <v>6</v>
      </c>
      <c r="DW24" s="88">
        <f>IF($DV24=Scoring!$D$247,Scoring!$E$247,IF($DV24=Scoring!$D$248,Scoring!$E$248,""))</f>
        <v>20</v>
      </c>
      <c r="DX24" s="88" t="s">
        <v>6</v>
      </c>
      <c r="DY24" s="88">
        <f>IF($DX24=Scoring!$D$249,Scoring!$E$249,IF($DX24=Scoring!$D$250,Scoring!$E$250,""))</f>
        <v>20</v>
      </c>
      <c r="DZ24" s="88" t="s">
        <v>6</v>
      </c>
      <c r="EA24" s="88">
        <f>IF($DZ24=Scoring!$D$251,Scoring!$E$251,IF($DZ24=Scoring!$D$252,Scoring!$E$252,""))</f>
        <v>10</v>
      </c>
      <c r="EB24" s="88" t="s">
        <v>6</v>
      </c>
      <c r="EC24" s="88">
        <f>IF($EB24=Scoring!$D$253,Scoring!$E$253,IF($EB24=Scoring!$D$254,Scoring!$E$254,""))</f>
        <v>10</v>
      </c>
      <c r="ED24" s="123">
        <f t="shared" si="4"/>
        <v>120</v>
      </c>
      <c r="EE24" s="88" t="s">
        <v>6</v>
      </c>
      <c r="EF24" s="88">
        <f>IF($EE24=Scoring!$D$257,Scoring!$E$257,IF($EE24=Scoring!$D$258,Scoring!$E$258,""))</f>
        <v>20</v>
      </c>
      <c r="EG24" s="88" t="s">
        <v>6</v>
      </c>
      <c r="EH24" s="88">
        <f>IF($EG24=Scoring!$D$259,Scoring!$E$259,IF($EG24=Scoring!$D$260,Scoring!$E$260,""))</f>
        <v>15</v>
      </c>
      <c r="EI24" s="88" t="s">
        <v>6</v>
      </c>
      <c r="EJ24" s="88">
        <f>IF($EI24=Scoring!$D$261,Scoring!$E$261,IF($EI24=Scoring!$D$262,Scoring!$E$262,""))</f>
        <v>15</v>
      </c>
      <c r="EK24" s="123">
        <f t="shared" si="20"/>
        <v>50</v>
      </c>
      <c r="EL24" s="126">
        <f t="shared" si="5"/>
        <v>240</v>
      </c>
      <c r="EM24" s="182">
        <f t="shared" si="6"/>
        <v>1380</v>
      </c>
      <c r="EN24" s="88" t="s">
        <v>406</v>
      </c>
      <c r="EO24" s="88">
        <f>IF($EN24=Scoring!$D$22,Scoring!$K$22,IF($EN24=Scoring!$D$23,Scoring!$K$23,IF($EN24=Scoring!$D$24,Scoring!$K$24,IF($EN24=Scoring!$D$25,Scoring!$K$25,IF($EN24=Scoring!$D$26,Scoring!$K$26,IF($EN24=Scoring!$D$27,Scoring!$K$27,""))))))</f>
        <v>50</v>
      </c>
      <c r="EP24" s="88" t="s">
        <v>6</v>
      </c>
      <c r="EQ24" s="88">
        <f>IF($EP24=Scoring!$D$43,Scoring!$K$43,IF($EP24=Scoring!$D$44,Scoring!$K$44,IF($EP24=Scoring!$D$45,Scoring!$K$45,"")))</f>
        <v>10</v>
      </c>
      <c r="ER24" s="88" t="s">
        <v>419</v>
      </c>
      <c r="ES24" s="88">
        <f>IF($ER24=Scoring!$D$52,Scoring!$K$52,IF($ER24=Scoring!$D$53,Scoring!$K$53,IF($ER24=Scoring!$D$54,Scoring!$K$54,IF($ER24=Scoring!$D$55,Scoring!$K$55,IF($ER24=Scoring!$D$56,Scoring!$K$56,"")))))</f>
        <v>15</v>
      </c>
      <c r="ET24" s="88" t="s">
        <v>6</v>
      </c>
      <c r="EU24" s="88">
        <f>IF($ET24=Scoring!$D$80,Scoring!$K$80,IF($ET24=Scoring!$D$81,Scoring!$K$81,""))</f>
        <v>10</v>
      </c>
      <c r="EV24" s="88" t="s">
        <v>6</v>
      </c>
      <c r="EW24" s="88">
        <f>IF($EV24=Scoring!$D$103,Scoring!$K$103,IF($EV24=Scoring!$D$104,Scoring!$K$104,IF($EV24=Scoring!$D$105,Scoring!$K$105,"")))</f>
        <v>10</v>
      </c>
      <c r="EX24" s="88" t="s">
        <v>6</v>
      </c>
      <c r="EY24" s="88">
        <f>IF($EX24=Scoring!$D$157,Scoring!$K$157,IF($EX24=Scoring!$D$158,Scoring!$K$158,IF($EX24=Scoring!$D$159,Scoring!$K$159,"")))</f>
        <v>15</v>
      </c>
      <c r="EZ24" s="88" t="s">
        <v>440</v>
      </c>
      <c r="FA24" s="88">
        <f>IF($EZ24=Scoring!$J$160,Scoring!$K$160,IF($EZ24=Scoring!$J$161,Scoring!$K$161,IF($EZ24=Scoring!$J$162,Scoring!$K$162,IF($EZ24=Scoring!$J$163,Scoring!$K$163,""))))</f>
        <v>5</v>
      </c>
      <c r="FB24" s="88" t="s">
        <v>6</v>
      </c>
      <c r="FC24" s="88">
        <f>IF($FB24=Scoring!$D$166,Scoring!$K$166,IF($FB24=Scoring!$D$167,Scoring!$K$167,""))</f>
        <v>10</v>
      </c>
      <c r="FD24" s="88" t="s">
        <v>6</v>
      </c>
      <c r="FE24" s="88">
        <f>IF($FD24=Scoring!$D$227,Scoring!$K$227,IF($FD24=Scoring!$D$228,Scoring!$K$228,""))</f>
        <v>10</v>
      </c>
      <c r="FF24" s="88" t="s">
        <v>6</v>
      </c>
      <c r="FG24" s="88">
        <f>IF($FF24=Scoring!$D$229,Scoring!$K$229,IF($FF24=Scoring!$D$230,Scoring!$K$230,""))</f>
        <v>10</v>
      </c>
      <c r="FH24" s="88" t="s">
        <v>6</v>
      </c>
      <c r="FI24" s="88">
        <f>IF($FH24=Scoring!$D$231,Scoring!$K$231,IF($FH24=Scoring!$D$232,Scoring!$K$232,""))</f>
        <v>5</v>
      </c>
      <c r="FJ24" s="88" t="s">
        <v>6</v>
      </c>
      <c r="FK24" s="88">
        <f>IF($FJ24=Scoring!$D$233,Scoring!$K$233,IF($FJ24=Scoring!$D$234,Scoring!$K$234,""))</f>
        <v>5</v>
      </c>
      <c r="FL24" s="126">
        <f t="shared" si="18"/>
        <v>145</v>
      </c>
      <c r="FM24" s="88" t="s">
        <v>454</v>
      </c>
      <c r="FN24" s="88"/>
      <c r="FO24" s="88" t="s">
        <v>534</v>
      </c>
      <c r="FP24" s="88"/>
      <c r="FQ24" s="88" t="s">
        <v>534</v>
      </c>
      <c r="FR24" s="88">
        <v>10</v>
      </c>
      <c r="FS24" s="88" t="s">
        <v>1</v>
      </c>
      <c r="FT24" s="88"/>
      <c r="FU24" s="88" t="s">
        <v>1</v>
      </c>
      <c r="FV24" s="88"/>
    </row>
    <row r="25" spans="1:178" s="1" customFormat="1">
      <c r="A25" s="85" t="s">
        <v>119</v>
      </c>
      <c r="B25" s="252" t="s">
        <v>351</v>
      </c>
      <c r="C25" s="252" t="s">
        <v>550</v>
      </c>
      <c r="D25" s="252" t="s">
        <v>552</v>
      </c>
      <c r="E25" s="252" t="s">
        <v>551</v>
      </c>
      <c r="F25" s="88" t="s">
        <v>6</v>
      </c>
      <c r="G25" s="88">
        <f>IF($F25=Scoring!$D$5,Scoring!$E$5,IF($F25=Scoring!$D$6,Scoring!$E$6,""))</f>
        <v>20</v>
      </c>
      <c r="H25" s="88" t="s">
        <v>6</v>
      </c>
      <c r="I25" s="88">
        <f>IF($H25=Scoring!$D$7,Scoring!$E$7,IF($H25=Scoring!$D$8,Scoring!$E$8,""))</f>
        <v>20</v>
      </c>
      <c r="J25" s="111" t="s">
        <v>623</v>
      </c>
      <c r="K25" s="88">
        <f>IF($J25=Scoring!$J$9,Scoring!$K$9,IF($J25=Scoring!$J$10,Scoring!$K$10,IF($J25=Scoring!$J$11,Scoring!$K$11,"")))</f>
        <v>10</v>
      </c>
      <c r="L25" s="88" t="s">
        <v>6</v>
      </c>
      <c r="M25" s="88">
        <f>IF($L25=Scoring!$D$12,Scoring!$G$12,IF($L25=Scoring!$D$13,Scoring!$G$13,""))</f>
        <v>10</v>
      </c>
      <c r="N25" s="86">
        <f t="shared" si="7"/>
        <v>40</v>
      </c>
      <c r="O25" s="88" t="s">
        <v>6</v>
      </c>
      <c r="P25" s="88">
        <f>IF($O25=Scoring!$D$14,Scoring!$E$14,IF($O25=Scoring!$D$15,Scoring!$E$15,""))</f>
        <v>30</v>
      </c>
      <c r="Q25" s="88" t="s">
        <v>6</v>
      </c>
      <c r="R25" s="88">
        <f>IF($Q25=Scoring!$D$16,Scoring!$E$16,IF($Q25=Scoring!$D$17,Scoring!$E$17,IF($Q25=Scoring!$D$18,Scoring!$E$18,"")))</f>
        <v>20</v>
      </c>
      <c r="S25" s="86">
        <f t="shared" si="8"/>
        <v>50</v>
      </c>
      <c r="T25" s="111" t="s">
        <v>6</v>
      </c>
      <c r="U25" s="88">
        <f>IF($T25=Scoring!$J$19,Scoring!$K$19,IF($T25=Scoring!$J$20,Scoring!$K$20,IF($T25=Scoring!$J$21,Scoring!$K$21,"")))</f>
        <v>20</v>
      </c>
      <c r="V25" s="88" t="s">
        <v>14</v>
      </c>
      <c r="W25" s="88">
        <f>IF($V25=Scoring!$J$28,Scoring!$K$28,IF($V25=Scoring!$J$29,Scoring!$K$29,IF($V25=Scoring!$J$30,Scoring!$K$30,IF($V25=Scoring!$J$31,Scoring!$K$31,IF($V25=Scoring!$J$32,Scoring!$K$32,IF($V25=Scoring!$J$33,Scoring!$K$33,IF($V25=Scoring!$J$34,Scoring!$K$34,"")))))))</f>
        <v>50</v>
      </c>
      <c r="X25" s="88" t="s">
        <v>6</v>
      </c>
      <c r="Y25" s="88">
        <f>IF($X25=Scoring!$D$35,Scoring!$E$35,IF($X25=Scoring!$D$36,Scoring!$E$36,IF($X25=Scoring!$D$37,Scoring!$E$37,"")))</f>
        <v>20</v>
      </c>
      <c r="Z25" s="88" t="s">
        <v>6</v>
      </c>
      <c r="AA25" s="88">
        <f>IF($Z25=Scoring!$D$38,Scoring!$G$38,IF($Z25=Scoring!$D$39,Scoring!$G$39,""))</f>
        <v>10</v>
      </c>
      <c r="AB25" s="86">
        <f t="shared" si="9"/>
        <v>30</v>
      </c>
      <c r="AC25" s="88" t="s">
        <v>6</v>
      </c>
      <c r="AD25" s="88">
        <f>IF($AC25=Scoring!$D$40,Scoring!$E$40,IF($AC25=Scoring!$D$41,Scoring!$E$41,IF($AC25=Scoring!$D$42,Scoring!$E$42,"")))</f>
        <v>10</v>
      </c>
      <c r="AE25" s="88" t="s">
        <v>7</v>
      </c>
      <c r="AF25" s="88">
        <f>IF($AE25=Scoring!$D$46,Scoring!$E$46,IF($AE25=Scoring!$D$47,Scoring!$E$47,""))</f>
        <v>0</v>
      </c>
      <c r="AG25" s="88" t="s">
        <v>20</v>
      </c>
      <c r="AH25" s="88">
        <f>IF($AG25=Scoring!$D$48,Scoring!$E$48,IF($AG25=Scoring!$D$49,Scoring!$E$49,IF($AG25=Scoring!$D$50,Scoring!$E$50,IF($AG25=Scoring!$D$51,Scoring!$E$51,""))))</f>
        <v>30</v>
      </c>
      <c r="AI25" s="88" t="s">
        <v>6</v>
      </c>
      <c r="AJ25" s="88">
        <f>IF($AI25=Scoring!$D$57,Scoring!$E$57,IF($AI25=Scoring!$D$58,Scoring!$E$58,""))</f>
        <v>30</v>
      </c>
      <c r="AK25" s="123">
        <f t="shared" si="0"/>
        <v>295</v>
      </c>
      <c r="AL25" s="88" t="s">
        <v>6</v>
      </c>
      <c r="AM25" s="88">
        <f>IF($AL25=Scoring!$D$63,Scoring!$E$63,IF($AL25=Scoring!$D$64,Scoring!$E$64,""))</f>
        <v>20</v>
      </c>
      <c r="AN25" s="88" t="s">
        <v>6</v>
      </c>
      <c r="AO25" s="88">
        <f>IF($AN25=Scoring!$D$65,Scoring!$E$65,IF($AN25=Scoring!$D$66,Scoring!$E$66,IF($AN25=Scoring!$D$67,Scoring!$E$67,"")))</f>
        <v>10</v>
      </c>
      <c r="AP25" s="88" t="s">
        <v>24</v>
      </c>
      <c r="AQ25" s="88">
        <f>IF($AP25=Scoring!$D$68,Scoring!$E$68,IF($AP25=Scoring!$D$69,Scoring!$E$69,IF($AP25=Scoring!$D$70,Scoring!$E$70,IF($AP25=Scoring!$D$71,Scoring!$E$71,""))))</f>
        <v>10</v>
      </c>
      <c r="AR25" s="111" t="s">
        <v>6</v>
      </c>
      <c r="AS25" s="111">
        <f>IF($AR25=Scoring!$D$72,Scoring!$E$72,IF($AR25=Scoring!$D$73,Scoring!$E$73,IF($AR25=Scoring!$D$74,Scoring!$E$74,"")))</f>
        <v>30</v>
      </c>
      <c r="AT25" s="88" t="s">
        <v>24</v>
      </c>
      <c r="AU25" s="88">
        <f>IF($AT25=Scoring!$D$75,Scoring!$E$75,IF($AT25=Scoring!$D$76,Scoring!$E$76,IF($AT25=Scoring!$D$77,Scoring!$E$77,IF($AT25=Scoring!$D$78,Scoring!$E$78,""))))</f>
        <v>10</v>
      </c>
      <c r="AV25" s="88">
        <f t="shared" si="19"/>
        <v>40</v>
      </c>
      <c r="AW25" s="88" t="s">
        <v>53</v>
      </c>
      <c r="AX25" s="88" t="str">
        <f>IF($AW25=Scoring!$D$82,Scoring!$K$82,"")</f>
        <v>n/a</v>
      </c>
      <c r="AY25" s="123">
        <f t="shared" si="1"/>
        <v>80</v>
      </c>
      <c r="AZ25" s="111">
        <v>1</v>
      </c>
      <c r="BA25" s="88">
        <f>IF($AZ25=Scoring!$J$85,Scoring!$K$85,IF($AZ25=Scoring!$J$86,Scoring!$K$86,IF($AZ25=Scoring!$J$87,Scoring!$K$87,IF($AZ25=Scoring!$J$88,Scoring!$K$88,IF($AZ25=Scoring!$J$89,Scoring!$K$89,IF($AZ25=Scoring!$J$89,Scoring!$K$89,IF($AZ25=Scoring!$J$89,Scoring!$K$89,"")))))))</f>
        <v>30</v>
      </c>
      <c r="BB25" s="111">
        <v>1</v>
      </c>
      <c r="BC25" s="111">
        <f>IF($BB25=Scoring!$J$92,Scoring!$K$92,IF($BB25=Scoring!$J$93,Scoring!$K$93,IF($BB25=Scoring!$J$94,Scoring!$K$94,IF($BB25=Scoring!$J$95,Scoring!$K$95,IF($BB25=Scoring!$J$96,Scoring!$K$96,IF($BB25=Scoring!$J$97,Scoring!$K$97,IF($BB25=Scoring!$J$99,Scoring!$K$99,"")))))))</f>
        <v>25</v>
      </c>
      <c r="BD25" s="111" t="s">
        <v>7</v>
      </c>
      <c r="BE25" s="111">
        <v>10</v>
      </c>
      <c r="BF25" s="123">
        <f t="shared" si="2"/>
        <v>65</v>
      </c>
      <c r="BG25" s="237">
        <f t="shared" si="10"/>
        <v>440</v>
      </c>
      <c r="BH25" s="88" t="s">
        <v>97</v>
      </c>
      <c r="BI25" s="88">
        <f>IF($BH25=Scoring!$D$108,Scoring!$E$108,IF($BH25=Scoring!$D$109,Scoring!$E$109,IF($BH25=Scoring!$D$110,Scoring!$E$110,IF($BH25=Scoring!$D$111,Scoring!$E$111,IF($BH25=Scoring!$D$112,Scoring!$E$112,IF($BH25=Scoring!$D$113,Scoring!$E$113,IF($BH25=Scoring!$D$114,Scoring!$E$114,IF($BH25=Scoring!$D$115,Scoring!$E$115,IF($BH25=Scoring!$D$116,Scoring!$E$116,IF($BH25=Scoring!$D$117,Scoring!$E$117,""))))))))))</f>
        <v>80</v>
      </c>
      <c r="BJ25" s="88" t="s">
        <v>6</v>
      </c>
      <c r="BK25" s="88">
        <f>IF($BJ25=Scoring!$D$118,Scoring!$E$118,IF($BJ25=Scoring!$D$119,Scoring!$E$119,""))</f>
        <v>40</v>
      </c>
      <c r="BL25" s="88" t="s">
        <v>31</v>
      </c>
      <c r="BM25" s="88">
        <f>IF($BL25=Scoring!$D$120,Scoring!$E$120,IF($BL25=Scoring!$D$121,Scoring!$E$121,IF($BL25=Scoring!$D$122,Scoring!$E$122,IF($BL25=Scoring!$D$123,Scoring!$E$123,IF($BL25=Scoring!$D$124,Scoring!$E$124,"")))))</f>
        <v>0</v>
      </c>
      <c r="BN25" s="88" t="s">
        <v>39</v>
      </c>
      <c r="BO25" s="88">
        <f>IF($BN25=Scoring!$D$125,Scoring!$E$125,IF($BN25=Scoring!$D$126,Scoring!$E$126,IF($BN25=Scoring!$D$127,Scoring!$E$127,IF($BN25=Scoring!$D$128,Scoring!$E$128,IF($BN25=Scoring!$D$129,Scoring!$E$129,IF($BN25=Scoring!$D$130,Scoring!$E$130,IF($BN25=Scoring!$D$131,Scoring!$E$131,"")))))))</f>
        <v>10</v>
      </c>
      <c r="BP25" s="88" t="s">
        <v>51</v>
      </c>
      <c r="BQ25" s="88">
        <f>IF($BP25=Scoring!$J$133,Scoring!$K$133,IF($BP25=Scoring!$J$134,Scoring!$K$134,IF($BP25=Scoring!$J$135,Scoring!$K$135,IF($BP25=Scoring!$J$136,Scoring!$K$136,IF($BP25=Scoring!$J$137,Scoring!$K$137,IF($BP25=Scoring!$J$138,Scoring!$K$138,IF($BP25=Scoring!$J$139,Scoring!$K$139,IF($BP25=Scoring!$J$140,Scoring!$K$140,""))))))))</f>
        <v>10</v>
      </c>
      <c r="BR25" s="86">
        <f t="shared" si="11"/>
        <v>20</v>
      </c>
      <c r="BS25" s="183" t="s">
        <v>541</v>
      </c>
      <c r="BT25" s="183" t="s">
        <v>553</v>
      </c>
      <c r="BU25" s="183" t="s">
        <v>554</v>
      </c>
      <c r="BV25" s="183" t="s">
        <v>555</v>
      </c>
      <c r="BW25" s="183" t="s">
        <v>549</v>
      </c>
      <c r="BX25" s="183" t="s">
        <v>488</v>
      </c>
      <c r="BY25" s="183"/>
      <c r="BZ25" s="183"/>
      <c r="CA25" s="183"/>
      <c r="CB25" s="183"/>
      <c r="CC25" s="88" t="s">
        <v>7</v>
      </c>
      <c r="CD25" s="88">
        <f>IF($CC25=Scoring!$D$151,Scoring!$G$151,IF($CC25=Scoring!$D$152,Scoring!$G$152,""))</f>
        <v>0</v>
      </c>
      <c r="CE25" s="88" t="s">
        <v>6</v>
      </c>
      <c r="CF25" s="88">
        <f>IF($CE25=Scoring!$D$153,Scoring!$K$153,IF($CE25=Scoring!$D$154,Scoring!$K$154,""))</f>
        <v>20</v>
      </c>
      <c r="CG25" s="88" t="s">
        <v>6</v>
      </c>
      <c r="CH25" s="88">
        <f>IF($CG25=Scoring!$D$155,Scoring!$G$155,IF($CG25=Scoring!$D$156,Scoring!$G$156,""))</f>
        <v>10</v>
      </c>
      <c r="CI25" s="88" t="s">
        <v>7</v>
      </c>
      <c r="CJ25" s="88">
        <f>IF($CI25=Scoring!$D$164,Scoring!$G$164,IF($CI25=Scoring!$D$165,Scoring!$G$165,""))</f>
        <v>0</v>
      </c>
      <c r="CK25" s="156">
        <f t="shared" si="3"/>
        <v>185</v>
      </c>
      <c r="CL25" s="88" t="s">
        <v>6</v>
      </c>
      <c r="CM25" s="88">
        <f>IF($CL25=Scoring!$D$171,Scoring!$E$171,IF($CL25=Scoring!$D$172,Scoring!$E$172,""))</f>
        <v>30</v>
      </c>
      <c r="CN25" s="88" t="s">
        <v>31</v>
      </c>
      <c r="CO25" s="88">
        <f>IF($CN25=Scoring!$D$173,Scoring!$E$173,IF($CN25=Scoring!$D$174,Scoring!$E$174,IF($CN25=Scoring!$D$175,Scoring!$E$175,IF($CN25=Scoring!$D$176,Scoring!$E$176,""))))</f>
        <v>0</v>
      </c>
      <c r="CP25" s="88" t="s">
        <v>67</v>
      </c>
      <c r="CQ25" s="88">
        <f>IF($CP25=Scoring!$D$177,Scoring!$E$177,IF($CP25=Scoring!$D$178,Scoring!$E$178,IF($CP25=Scoring!$D$179,Scoring!$E$179,IF($CP25=Scoring!$D$180,Scoring!$E$180,""))))</f>
        <v>20</v>
      </c>
      <c r="CR25" s="123">
        <f t="shared" si="12"/>
        <v>50</v>
      </c>
      <c r="CS25" s="88" t="s">
        <v>67</v>
      </c>
      <c r="CT25" s="88">
        <f>IF($CS25=Scoring!$D$183,Scoring!$E$183,IF($CS25=Scoring!$D$184,Scoring!$E$184,IF($CS25=Scoring!$D$185,Scoring!$E$185,IF($CS25=Scoring!$D$186,Scoring!$E$186,""))))</f>
        <v>15</v>
      </c>
      <c r="CU25" s="88" t="s">
        <v>67</v>
      </c>
      <c r="CV25" s="88">
        <f>IF($CU25=Scoring!$D$183,Scoring!$E$183,IF($CU25=Scoring!$D$184,Scoring!$E$184,IF($CU25=Scoring!$D$185,Scoring!$E$185,IF($CU25=Scoring!$D$186,Scoring!$E$186,""))))</f>
        <v>15</v>
      </c>
      <c r="CW25" s="123">
        <f t="shared" si="13"/>
        <v>30</v>
      </c>
      <c r="CX25" s="88" t="s">
        <v>31</v>
      </c>
      <c r="CY25" s="88">
        <f>IF($CX25=Scoring!$D$193,Scoring!$E$193,IF($CX25=Scoring!$D$194,Scoring!$E$194,IF($CX25=Scoring!$D$195,Scoring!$E$195,"")))</f>
        <v>0</v>
      </c>
      <c r="CZ25" s="88" t="s">
        <v>31</v>
      </c>
      <c r="DA25" s="88">
        <f>IF($CZ25=Scoring!$D$196,Scoring!$E$196,IF($CZ25=Scoring!$D$197,Scoring!$E$197,IF($CZ25=Scoring!$D$198,Scoring!$E$198,"")))</f>
        <v>0</v>
      </c>
      <c r="DB25" s="88" t="s">
        <v>31</v>
      </c>
      <c r="DC25" s="88">
        <f>IF($DB25=Scoring!$D$199,Scoring!$E$199,IF($DB25=Scoring!$D$200,Scoring!$E$200,IF($DB25=Scoring!$D$201,Scoring!$E$201,"")))</f>
        <v>0</v>
      </c>
      <c r="DD25" s="88" t="s">
        <v>77</v>
      </c>
      <c r="DE25" s="88">
        <f>IF($DD25=Scoring!$D$202,Scoring!$E$202,IF($DD25=Scoring!$D$203,Scoring!$E$203,IF($DD25=Scoring!$D$204,Scoring!$E$204,IF($DD25=Scoring!$D$205,Scoring!$E$205,""))))</f>
        <v>30</v>
      </c>
      <c r="DF25" s="123">
        <f t="shared" si="14"/>
        <v>30</v>
      </c>
      <c r="DG25" s="124">
        <f t="shared" si="15"/>
        <v>110</v>
      </c>
      <c r="DH25" s="125">
        <f t="shared" si="16"/>
        <v>735</v>
      </c>
      <c r="DI25" s="88" t="s">
        <v>6</v>
      </c>
      <c r="DJ25" s="88">
        <f>IF($DI25=Scoring!$D$219,Scoring!$E$219,IF($DI25=Scoring!$D$220,Scoring!$E$220,""))</f>
        <v>20</v>
      </c>
      <c r="DK25" s="88" t="s">
        <v>7</v>
      </c>
      <c r="DL25" s="88">
        <f>IF($DK25=Scoring!$D$221,Scoring!$E$221,IF($DK25=Scoring!$D$222,Scoring!$E$222,""))</f>
        <v>0</v>
      </c>
      <c r="DM25" s="88" t="s">
        <v>6</v>
      </c>
      <c r="DN25" s="88">
        <f>IF($DM25=Scoring!$D$223,Scoring!$E$223,IF($DM25=Scoring!$D$224,Scoring!$E$224,""))</f>
        <v>10</v>
      </c>
      <c r="DO25" s="88" t="s">
        <v>6</v>
      </c>
      <c r="DP25" s="88">
        <f>IF($DO25=Scoring!$D$225,Scoring!$E$225,IF($DO25=Scoring!$D$226,Scoring!$E$226,""))</f>
        <v>10</v>
      </c>
      <c r="DQ25" s="123">
        <f t="shared" si="17"/>
        <v>50</v>
      </c>
      <c r="DR25" s="88" t="s">
        <v>7</v>
      </c>
      <c r="DS25" s="88">
        <f>IF($DR25=Scoring!$D$237,Scoring!$E$237,IF($DR25=Scoring!$D$238,Scoring!$E$238,""))</f>
        <v>0</v>
      </c>
      <c r="DT25" s="88" t="s">
        <v>90</v>
      </c>
      <c r="DU25" s="88">
        <f>IF($DT25=Scoring!$D$240,Scoring!$E$240,IF($DT25=Scoring!$D$241,Scoring!$E$241,IF($DT25=Scoring!$D$242,Scoring!$E$242,IF($DT25=Scoring!$D$243,Scoring!$E$243,IF($DT25=Scoring!$D$244,Scoring!$E$244,IF($DT25=Scoring!$D$245,Scoring!$E$245,IF($DT25=Scoring!$D$246,Scoring!$E$246,"")))))))</f>
        <v>50</v>
      </c>
      <c r="DV25" s="88" t="s">
        <v>6</v>
      </c>
      <c r="DW25" s="88">
        <f>IF($DV25=Scoring!$D$247,Scoring!$E$247,IF($DV25=Scoring!$D$248,Scoring!$E$248,""))</f>
        <v>20</v>
      </c>
      <c r="DX25" s="88" t="s">
        <v>6</v>
      </c>
      <c r="DY25" s="88">
        <f>IF($DX25=Scoring!$D$249,Scoring!$E$249,IF($DX25=Scoring!$D$250,Scoring!$E$250,""))</f>
        <v>20</v>
      </c>
      <c r="DZ25" s="88" t="s">
        <v>6</v>
      </c>
      <c r="EA25" s="88">
        <f>IF($DZ25=Scoring!$D$251,Scoring!$E$251,IF($DZ25=Scoring!$D$252,Scoring!$E$252,""))</f>
        <v>10</v>
      </c>
      <c r="EB25" s="88" t="s">
        <v>6</v>
      </c>
      <c r="EC25" s="88">
        <f>IF($EB25=Scoring!$D$253,Scoring!$E$253,IF($EB25=Scoring!$D$254,Scoring!$E$254,""))</f>
        <v>10</v>
      </c>
      <c r="ED25" s="123">
        <f t="shared" si="4"/>
        <v>110</v>
      </c>
      <c r="EE25" s="88" t="s">
        <v>6</v>
      </c>
      <c r="EF25" s="88">
        <f>IF($EE25=Scoring!$D$257,Scoring!$E$257,IF($EE25=Scoring!$D$258,Scoring!$E$258,""))</f>
        <v>20</v>
      </c>
      <c r="EG25" s="88" t="s">
        <v>7</v>
      </c>
      <c r="EH25" s="88">
        <f>IF($EG25=Scoring!$D$259,Scoring!$E$259,IF($EG25=Scoring!$D$260,Scoring!$E$260,""))</f>
        <v>0</v>
      </c>
      <c r="EI25" s="88" t="s">
        <v>6</v>
      </c>
      <c r="EJ25" s="88">
        <f>IF($EI25=Scoring!$D$261,Scoring!$E$261,IF($EI25=Scoring!$D$262,Scoring!$E$262,""))</f>
        <v>15</v>
      </c>
      <c r="EK25" s="123">
        <f t="shared" si="20"/>
        <v>35</v>
      </c>
      <c r="EL25" s="126">
        <f t="shared" si="5"/>
        <v>195</v>
      </c>
      <c r="EM25" s="182">
        <f t="shared" si="6"/>
        <v>930</v>
      </c>
      <c r="EN25" s="88" t="s">
        <v>410</v>
      </c>
      <c r="EO25" s="88">
        <f>IF($EN25=Scoring!$D$22,Scoring!$K$22,IF($EN25=Scoring!$D$23,Scoring!$K$23,IF($EN25=Scoring!$D$24,Scoring!$K$24,IF($EN25=Scoring!$D$25,Scoring!$K$25,IF($EN25=Scoring!$D$26,Scoring!$K$26,IF($EN25=Scoring!$D$27,Scoring!$K$27,""))))))</f>
        <v>0</v>
      </c>
      <c r="EP25" s="88" t="s">
        <v>7</v>
      </c>
      <c r="EQ25" s="88">
        <f>IF($EP25=Scoring!$D$43,Scoring!$K$43,IF($EP25=Scoring!$D$44,Scoring!$K$44,IF($EP25=Scoring!$D$45,Scoring!$K$45,"")))</f>
        <v>0</v>
      </c>
      <c r="ER25" s="88" t="s">
        <v>419</v>
      </c>
      <c r="ES25" s="88">
        <f>IF($ER25=Scoring!$D$52,Scoring!$K$52,IF($ER25=Scoring!$D$53,Scoring!$K$53,IF($ER25=Scoring!$D$54,Scoring!$K$54,IF($ER25=Scoring!$D$55,Scoring!$K$55,IF($ER25=Scoring!$D$56,Scoring!$K$56,"")))))</f>
        <v>15</v>
      </c>
      <c r="ET25" s="88" t="s">
        <v>7</v>
      </c>
      <c r="EU25" s="88">
        <f>IF($ET25=Scoring!$D$80,Scoring!$K$80,IF($ET25=Scoring!$D$81,Scoring!$K$81,""))</f>
        <v>0</v>
      </c>
      <c r="EV25" s="88" t="s">
        <v>7</v>
      </c>
      <c r="EW25" s="88">
        <f>IF($EV25=Scoring!$D$103,Scoring!$K$103,IF($EV25=Scoring!$D$104,Scoring!$K$104,IF($EV25=Scoring!$D$105,Scoring!$K$105,"")))</f>
        <v>0</v>
      </c>
      <c r="EX25" s="88" t="s">
        <v>31</v>
      </c>
      <c r="EY25" s="88">
        <f>IF($EX25=Scoring!$D$157,Scoring!$K$157,IF($EX25=Scoring!$D$158,Scoring!$K$158,IF($EX25=Scoring!$D$159,Scoring!$K$159,"")))</f>
        <v>0</v>
      </c>
      <c r="EZ25" s="88" t="s">
        <v>441</v>
      </c>
      <c r="FA25" s="88">
        <f>IF($EZ25=Scoring!$J$160,Scoring!$K$160,IF($EZ25=Scoring!$J$161,Scoring!$K$161,IF($EZ25=Scoring!$J$162,Scoring!$K$162,IF($EZ25=Scoring!$J$163,Scoring!$K$163,""))))</f>
        <v>5</v>
      </c>
      <c r="FB25" s="88" t="s">
        <v>6</v>
      </c>
      <c r="FC25" s="88">
        <f>IF($FB25=Scoring!$D$166,Scoring!$K$166,IF($FB25=Scoring!$D$167,Scoring!$K$167,""))</f>
        <v>10</v>
      </c>
      <c r="FD25" s="88" t="s">
        <v>7</v>
      </c>
      <c r="FE25" s="88">
        <f>IF($FD25=Scoring!$D$227,Scoring!$K$227,IF($FD25=Scoring!$D$228,Scoring!$K$228,""))</f>
        <v>0</v>
      </c>
      <c r="FF25" s="88" t="s">
        <v>7</v>
      </c>
      <c r="FG25" s="88">
        <f>IF($FF25=Scoring!$D$229,Scoring!$K$229,IF($FF25=Scoring!$D$230,Scoring!$K$230,""))</f>
        <v>0</v>
      </c>
      <c r="FH25" s="88" t="s">
        <v>6</v>
      </c>
      <c r="FI25" s="88">
        <f>IF($FH25=Scoring!$D$231,Scoring!$K$231,IF($FH25=Scoring!$D$232,Scoring!$K$232,""))</f>
        <v>5</v>
      </c>
      <c r="FJ25" s="88" t="s">
        <v>6</v>
      </c>
      <c r="FK25" s="88">
        <f>IF($FJ25=Scoring!$D$233,Scoring!$K$233,IF($FJ25=Scoring!$D$234,Scoring!$K$234,""))</f>
        <v>5</v>
      </c>
      <c r="FL25" s="126">
        <f t="shared" si="18"/>
        <v>40</v>
      </c>
      <c r="FM25" s="88"/>
      <c r="FN25" s="88"/>
      <c r="FO25" s="88"/>
      <c r="FP25" s="88"/>
      <c r="FQ25" s="88"/>
      <c r="FR25" s="88"/>
      <c r="FS25" s="88" t="s">
        <v>525</v>
      </c>
      <c r="FT25" s="88"/>
      <c r="FU25" s="88" t="s">
        <v>525</v>
      </c>
      <c r="FV25" s="88"/>
    </row>
    <row r="26" spans="1:178" s="1" customFormat="1">
      <c r="A26" s="85" t="s">
        <v>118</v>
      </c>
      <c r="B26" s="252" t="s">
        <v>373</v>
      </c>
      <c r="C26" s="252" t="s">
        <v>374</v>
      </c>
      <c r="D26" s="252" t="s">
        <v>375</v>
      </c>
      <c r="E26" s="252" t="s">
        <v>585</v>
      </c>
      <c r="F26" s="88" t="s">
        <v>6</v>
      </c>
      <c r="G26" s="88">
        <f>IF($F26=Scoring!$D$5,Scoring!$E$5,IF($F26=Scoring!$D$6,Scoring!$E$6,""))</f>
        <v>20</v>
      </c>
      <c r="H26" s="88" t="s">
        <v>6</v>
      </c>
      <c r="I26" s="88">
        <f>IF($H26=Scoring!$D$7,Scoring!$E$7,IF($H26=Scoring!$D$8,Scoring!$E$8,""))</f>
        <v>20</v>
      </c>
      <c r="J26" s="111" t="s">
        <v>624</v>
      </c>
      <c r="K26" s="88">
        <f>IF($J26=Scoring!$J$9,Scoring!$K$9,IF($J26=Scoring!$J$10,Scoring!$K$10,IF($J26=Scoring!$J$11,Scoring!$K$11,"")))</f>
        <v>5</v>
      </c>
      <c r="L26" s="88" t="s">
        <v>6</v>
      </c>
      <c r="M26" s="88">
        <f>IF($L26=Scoring!$D$12,Scoring!$G$12,IF($L26=Scoring!$D$13,Scoring!$G$13,""))</f>
        <v>10</v>
      </c>
      <c r="N26" s="86">
        <f t="shared" si="7"/>
        <v>35</v>
      </c>
      <c r="O26" s="88" t="s">
        <v>6</v>
      </c>
      <c r="P26" s="88">
        <f>IF($O26=Scoring!$D$14,Scoring!$E$14,IF($O26=Scoring!$D$15,Scoring!$E$15,""))</f>
        <v>30</v>
      </c>
      <c r="Q26" s="88" t="s">
        <v>6</v>
      </c>
      <c r="R26" s="88">
        <f>IF($Q26=Scoring!$D$16,Scoring!$E$16,IF($Q26=Scoring!$D$17,Scoring!$E$17,IF($Q26=Scoring!$D$18,Scoring!$E$18,"")))</f>
        <v>20</v>
      </c>
      <c r="S26" s="86">
        <f t="shared" si="8"/>
        <v>50</v>
      </c>
      <c r="T26" s="111" t="s">
        <v>6</v>
      </c>
      <c r="U26" s="88">
        <f>IF($T26=Scoring!$J$19,Scoring!$K$19,IF($T26=Scoring!$J$20,Scoring!$K$20,IF($T26=Scoring!$J$21,Scoring!$K$21,"")))</f>
        <v>20</v>
      </c>
      <c r="V26" s="88" t="s">
        <v>18</v>
      </c>
      <c r="W26" s="88">
        <f>IF($V26=Scoring!$J$28,Scoring!$K$28,IF($V26=Scoring!$J$29,Scoring!$K$29,IF($V26=Scoring!$J$30,Scoring!$K$30,IF($V26=Scoring!$J$31,Scoring!$K$31,IF($V26=Scoring!$J$32,Scoring!$K$32,IF($V26=Scoring!$J$33,Scoring!$K$33,IF($V26=Scoring!$J$34,Scoring!$K$34,"")))))))</f>
        <v>0</v>
      </c>
      <c r="X26" s="88" t="s">
        <v>6</v>
      </c>
      <c r="Y26" s="88">
        <f>IF($X26=Scoring!$D$35,Scoring!$E$35,IF($X26=Scoring!$D$36,Scoring!$E$36,IF($X26=Scoring!$D$37,Scoring!$E$37,"")))</f>
        <v>20</v>
      </c>
      <c r="Z26" s="88" t="s">
        <v>6</v>
      </c>
      <c r="AA26" s="88">
        <f>IF($Z26=Scoring!$D$38,Scoring!$G$38,IF($Z26=Scoring!$D$39,Scoring!$G$39,""))</f>
        <v>10</v>
      </c>
      <c r="AB26" s="86">
        <f t="shared" si="9"/>
        <v>30</v>
      </c>
      <c r="AC26" s="88" t="s">
        <v>6</v>
      </c>
      <c r="AD26" s="88">
        <f>IF($AC26=Scoring!$D$40,Scoring!$E$40,IF($AC26=Scoring!$D$41,Scoring!$E$41,IF($AC26=Scoring!$D$42,Scoring!$E$42,"")))</f>
        <v>10</v>
      </c>
      <c r="AE26" s="88" t="s">
        <v>7</v>
      </c>
      <c r="AF26" s="88">
        <f>IF($AE26=Scoring!$D$46,Scoring!$E$46,IF($AE26=Scoring!$D$47,Scoring!$E$47,""))</f>
        <v>0</v>
      </c>
      <c r="AG26" s="88" t="s">
        <v>318</v>
      </c>
      <c r="AH26" s="88">
        <f>IF($AG26=Scoring!$F$48,Scoring!$G$48,IF($AG26=Scoring!$F$49,Scoring!$G$49,IF($AG26=Scoring!$F$50,Scoring!$G$50,IF($AG26=Scoring!$F$51,Scoring!$G$51,""))))</f>
        <v>30</v>
      </c>
      <c r="AI26" s="111" t="s">
        <v>6</v>
      </c>
      <c r="AJ26" s="111">
        <f>IF($AI26=Scoring!$D$57,Scoring!$E$57,IF($AI26=Scoring!$D$58,Scoring!$E$58,""))</f>
        <v>30</v>
      </c>
      <c r="AK26" s="123">
        <f t="shared" si="0"/>
        <v>240</v>
      </c>
      <c r="AL26" s="88" t="s">
        <v>6</v>
      </c>
      <c r="AM26" s="88">
        <f>IF($AL26=Scoring!$D$63,Scoring!$E$63,IF($AL26=Scoring!$D$64,Scoring!$E$64,""))</f>
        <v>20</v>
      </c>
      <c r="AN26" s="88" t="s">
        <v>6</v>
      </c>
      <c r="AO26" s="88">
        <f>IF($AN26=Scoring!$D$65,Scoring!$E$65,IF($AN26=Scoring!$D$66,Scoring!$E$66,IF($AN26=Scoring!$D$67,Scoring!$E$67,"")))</f>
        <v>10</v>
      </c>
      <c r="AP26" s="88" t="s">
        <v>23</v>
      </c>
      <c r="AQ26" s="88">
        <f>IF($AP26=Scoring!$D$68,Scoring!$E$68,IF($AP26=Scoring!$D$69,Scoring!$E$69,IF($AP26=Scoring!$D$70,Scoring!$E$70,IF($AP26=Scoring!$D$71,Scoring!$E$71,""))))</f>
        <v>0</v>
      </c>
      <c r="AR26" s="88" t="s">
        <v>7</v>
      </c>
      <c r="AS26" s="88">
        <f>IF($AR26=Scoring!$D$72,Scoring!$E$72,IF($AR26=Scoring!$D$73,Scoring!$E$73,IF($AR26=Scoring!$D$74,Scoring!$E$74,"")))</f>
        <v>0</v>
      </c>
      <c r="AT26" s="88" t="s">
        <v>26</v>
      </c>
      <c r="AU26" s="88">
        <f>IF($AT26=Scoring!$D$75,Scoring!$E$75,IF($AT26=Scoring!$D$76,Scoring!$E$76,IF($AT26=Scoring!$D$77,Scoring!$E$77,IF($AT26=Scoring!$D$78,Scoring!$E$78,""))))</f>
        <v>0</v>
      </c>
      <c r="AV26" s="88">
        <f t="shared" si="19"/>
        <v>0</v>
      </c>
      <c r="AW26" s="88" t="s">
        <v>53</v>
      </c>
      <c r="AX26" s="88" t="str">
        <f>IF($AW26=Scoring!$D$82,Scoring!$K$82,"")</f>
        <v>n/a</v>
      </c>
      <c r="AY26" s="123">
        <f t="shared" si="1"/>
        <v>30</v>
      </c>
      <c r="AZ26" s="111">
        <v>1</v>
      </c>
      <c r="BA26" s="88">
        <f>IF($AZ26=Scoring!$J$85,Scoring!$K$85,IF($AZ26=Scoring!$J$86,Scoring!$K$86,IF($AZ26=Scoring!$J$87,Scoring!$K$87,IF($AZ26=Scoring!$J$88,Scoring!$K$88,IF($AZ26=Scoring!$J$89,Scoring!$K$89,IF($AZ26=Scoring!$J$89,Scoring!$K$89,IF($AZ26=Scoring!$J$89,Scoring!$K$89,"")))))))</f>
        <v>30</v>
      </c>
      <c r="BB26" s="88">
        <v>1</v>
      </c>
      <c r="BC26" s="88">
        <f>IF($BB26=Scoring!$J$92,Scoring!$K$92,IF($BB26=Scoring!$J$93,Scoring!$K$93,IF($BB26=Scoring!$J$94,Scoring!$K$94,IF($BB26=Scoring!$J$95,Scoring!$K$95,IF($BB26=Scoring!$J$96,Scoring!$K$96,IF($BB26=Scoring!$J$97,Scoring!$K$97,IF($BB26=Scoring!$J$99,Scoring!$K$99,"")))))))</f>
        <v>25</v>
      </c>
      <c r="BD26" s="88" t="s">
        <v>6</v>
      </c>
      <c r="BE26" s="111">
        <f>IF($BD26=Scoring!$D$100,Scoring!$E$100,IF($BD26=Scoring!$D$101,Scoring!$E$101,IF($BD26=Scoring!$D$102,Scoring!$E$102,"")))</f>
        <v>15</v>
      </c>
      <c r="BF26" s="123">
        <f t="shared" si="2"/>
        <v>80</v>
      </c>
      <c r="BG26" s="156">
        <f t="shared" si="10"/>
        <v>350</v>
      </c>
      <c r="BH26" s="88" t="s">
        <v>105</v>
      </c>
      <c r="BI26" s="88">
        <f>IF($BH26=Scoring!$D$108,Scoring!$E$108,IF($BH26=Scoring!$D$109,Scoring!$E$109,IF($BH26=Scoring!$D$110,Scoring!$E$110,IF($BH26=Scoring!$D$111,Scoring!$E$111,IF($BH26=Scoring!$D$112,Scoring!$E$112,IF($BH26=Scoring!$D$113,Scoring!$E$113,IF($BH26=Scoring!$D$114,Scoring!$E$114,IF($BH26=Scoring!$D$115,Scoring!$E$115,IF($BH26=Scoring!$D$116,Scoring!$E$116,IF($BH26=Scoring!$D$117,Scoring!$E$117,""))))))))))</f>
        <v>0</v>
      </c>
      <c r="BJ26" s="88" t="s">
        <v>6</v>
      </c>
      <c r="BK26" s="88">
        <f>IF($BJ26=Scoring!$D$118,Scoring!$E$118,IF($BJ26=Scoring!$D$119,Scoring!$E$119,""))</f>
        <v>40</v>
      </c>
      <c r="BL26" s="88" t="s">
        <v>31</v>
      </c>
      <c r="BM26" s="88">
        <f>IF($BL26=Scoring!$D$120,Scoring!$E$120,IF($BL26=Scoring!$D$121,Scoring!$E$121,IF($BL26=Scoring!$D$122,Scoring!$E$122,IF($BL26=Scoring!$D$123,Scoring!$E$123,IF($BL26=Scoring!$D$124,Scoring!$E$124,"")))))</f>
        <v>0</v>
      </c>
      <c r="BN26" s="88" t="s">
        <v>40</v>
      </c>
      <c r="BO26" s="88">
        <f>IF($BN26=Scoring!$D$125,Scoring!$E$125,IF($BN26=Scoring!$D$126,Scoring!$E$126,IF($BN26=Scoring!$D$127,Scoring!$E$127,IF($BN26=Scoring!$D$128,Scoring!$E$128,IF($BN26=Scoring!$D$129,Scoring!$E$129,IF($BN26=Scoring!$D$130,Scoring!$E$130,IF($BN26=Scoring!$D$131,Scoring!$E$131,"")))))))</f>
        <v>20</v>
      </c>
      <c r="BP26" s="88" t="s">
        <v>31</v>
      </c>
      <c r="BQ26" s="88">
        <f>IF($BP26=Scoring!$J$133,Scoring!$K$133,IF($BP26=Scoring!$J$134,Scoring!$K$134,IF($BP26=Scoring!$J$135,Scoring!$K$135,IF($BP26=Scoring!$J$136,Scoring!$K$136,IF($BP26=Scoring!$J$137,Scoring!$K$137,IF($BP26=Scoring!$J$138,Scoring!$K$138,IF($BP26=Scoring!$J$139,Scoring!$K$139,IF($BP26=Scoring!$J$140,Scoring!$K$140,""))))))))</f>
        <v>0</v>
      </c>
      <c r="BR26" s="86">
        <f t="shared" si="11"/>
        <v>20</v>
      </c>
      <c r="BS26" s="183" t="s">
        <v>554</v>
      </c>
      <c r="BT26" s="183" t="s">
        <v>565</v>
      </c>
      <c r="BU26" s="183" t="s">
        <v>555</v>
      </c>
      <c r="BV26" s="183" t="s">
        <v>571</v>
      </c>
      <c r="BW26" s="183" t="s">
        <v>541</v>
      </c>
      <c r="BX26" s="183" t="s">
        <v>488</v>
      </c>
      <c r="BY26" s="183"/>
      <c r="BZ26" s="183"/>
      <c r="CA26" s="183"/>
      <c r="CB26" s="183"/>
      <c r="CC26" s="88" t="s">
        <v>7</v>
      </c>
      <c r="CD26" s="88">
        <f>IF($CC26=Scoring!$D$151,Scoring!$G$151,IF($CC26=Scoring!$D$152,Scoring!$G$152,""))</f>
        <v>0</v>
      </c>
      <c r="CE26" s="88" t="s">
        <v>7</v>
      </c>
      <c r="CF26" s="88">
        <f>IF($CE26=Scoring!$D$153,Scoring!$K$153,IF($CE26=Scoring!$D$154,Scoring!$K$154,""))</f>
        <v>0</v>
      </c>
      <c r="CG26" s="88" t="s">
        <v>7</v>
      </c>
      <c r="CH26" s="88">
        <f>IF($CG26=Scoring!$D$155,Scoring!$G$155,IF($CG26=Scoring!$D$156,Scoring!$G$156,""))</f>
        <v>0</v>
      </c>
      <c r="CI26" s="88" t="s">
        <v>7</v>
      </c>
      <c r="CJ26" s="88">
        <f>IF($CI26=Scoring!$D$164,Scoring!$G$164,IF($CI26=Scoring!$D$165,Scoring!$G$165,""))</f>
        <v>0</v>
      </c>
      <c r="CK26" s="156">
        <f t="shared" si="3"/>
        <v>95</v>
      </c>
      <c r="CL26" s="88" t="s">
        <v>7</v>
      </c>
      <c r="CM26" s="88">
        <f>IF($CL26=Scoring!$D$171,Scoring!$E$171,IF($CL26=Scoring!$D$172,Scoring!$E$172,""))</f>
        <v>0</v>
      </c>
      <c r="CN26" s="88" t="s">
        <v>66</v>
      </c>
      <c r="CO26" s="88">
        <f>IF($CN26=Scoring!$D$173,Scoring!$E$173,IF($CN26=Scoring!$D$174,Scoring!$E$174,IF($CN26=Scoring!$D$175,Scoring!$E$175,IF($CN26=Scoring!$D$176,Scoring!$E$176,""))))</f>
        <v>0</v>
      </c>
      <c r="CP26" s="88" t="s">
        <v>67</v>
      </c>
      <c r="CQ26" s="88">
        <f>IF($CP26=Scoring!$D$177,Scoring!$E$177,IF($CP26=Scoring!$D$178,Scoring!$E$178,IF($CP26=Scoring!$D$179,Scoring!$E$179,IF($CP26=Scoring!$D$180,Scoring!$E$180,""))))</f>
        <v>20</v>
      </c>
      <c r="CR26" s="123">
        <f t="shared" si="12"/>
        <v>20</v>
      </c>
      <c r="CS26" s="88" t="s">
        <v>31</v>
      </c>
      <c r="CT26" s="88">
        <f>IF($CS26=Scoring!$D$183,Scoring!$E$183,IF($CS26=Scoring!$D$184,Scoring!$E$184,IF($CS26=Scoring!$D$185,Scoring!$E$185,IF($CS26=Scoring!$D$186,Scoring!$E$186,""))))</f>
        <v>0</v>
      </c>
      <c r="CU26" s="88" t="s">
        <v>31</v>
      </c>
      <c r="CV26" s="88">
        <f>IF($CU26=Scoring!$D$183,Scoring!$E$183,IF($CU26=Scoring!$D$184,Scoring!$E$184,IF($CU26=Scoring!$D$185,Scoring!$E$185,IF($CU26=Scoring!$D$186,Scoring!$E$186,""))))</f>
        <v>0</v>
      </c>
      <c r="CW26" s="123">
        <f t="shared" si="13"/>
        <v>0</v>
      </c>
      <c r="CX26" s="88" t="s">
        <v>7</v>
      </c>
      <c r="CY26" s="88">
        <f>IF($CX26=Scoring!$D$193,Scoring!$E$193,IF($CX26=Scoring!$D$194,Scoring!$E$194,IF($CX26=Scoring!$D$195,Scoring!$E$195,"")))</f>
        <v>0</v>
      </c>
      <c r="CZ26" s="88" t="s">
        <v>7</v>
      </c>
      <c r="DA26" s="88">
        <f>IF($CZ26=Scoring!$D$196,Scoring!$E$196,IF($CZ26=Scoring!$D$197,Scoring!$E$197,IF($CZ26=Scoring!$D$198,Scoring!$E$198,"")))</f>
        <v>0</v>
      </c>
      <c r="DB26" s="88" t="s">
        <v>7</v>
      </c>
      <c r="DC26" s="88">
        <f>IF($DB26=Scoring!$D$199,Scoring!$E$199,IF($DB26=Scoring!$D$200,Scoring!$E$200,IF($DB26=Scoring!$D$201,Scoring!$E$201,"")))</f>
        <v>0</v>
      </c>
      <c r="DD26" s="88" t="s">
        <v>77</v>
      </c>
      <c r="DE26" s="88">
        <f>IF($DD26=Scoring!$D$202,Scoring!$E$202,IF($DD26=Scoring!$D$203,Scoring!$E$203,IF($DD26=Scoring!$D$204,Scoring!$E$204,IF($DD26=Scoring!$D$205,Scoring!$E$205,""))))</f>
        <v>30</v>
      </c>
      <c r="DF26" s="123">
        <f t="shared" si="14"/>
        <v>30</v>
      </c>
      <c r="DG26" s="124">
        <f t="shared" si="15"/>
        <v>50</v>
      </c>
      <c r="DH26" s="125">
        <f t="shared" si="16"/>
        <v>495</v>
      </c>
      <c r="DI26" s="88" t="s">
        <v>6</v>
      </c>
      <c r="DJ26" s="88">
        <f>IF($DI26=Scoring!$D$219,Scoring!$E$219,IF($DI26=Scoring!$D$220,Scoring!$E$220,""))</f>
        <v>20</v>
      </c>
      <c r="DK26" s="88" t="s">
        <v>7</v>
      </c>
      <c r="DL26" s="88">
        <f>IF($DK26=Scoring!$D$221,Scoring!$E$221,IF($DK26=Scoring!$D$222,Scoring!$E$222,""))</f>
        <v>0</v>
      </c>
      <c r="DM26" s="88" t="s">
        <v>6</v>
      </c>
      <c r="DN26" s="88">
        <f>IF($DM26=Scoring!$D$223,Scoring!$E$223,IF($DM26=Scoring!$D$224,Scoring!$E$224,""))</f>
        <v>10</v>
      </c>
      <c r="DO26" s="88" t="s">
        <v>6</v>
      </c>
      <c r="DP26" s="88">
        <f>IF($DO26=Scoring!$D$225,Scoring!$E$225,IF($DO26=Scoring!$D$226,Scoring!$E$226,""))</f>
        <v>10</v>
      </c>
      <c r="DQ26" s="123">
        <f t="shared" si="17"/>
        <v>45</v>
      </c>
      <c r="DR26" s="88" t="s">
        <v>7</v>
      </c>
      <c r="DS26" s="88">
        <f>IF($DR26=Scoring!$D$237,Scoring!$E$237,IF($DR26=Scoring!$D$238,Scoring!$E$238,""))</f>
        <v>0</v>
      </c>
      <c r="DT26" s="88" t="s">
        <v>506</v>
      </c>
      <c r="DU26" s="88">
        <f>IF($DT26=Scoring!$D$240,Scoring!$E$240,IF($DT26=Scoring!$D$241,Scoring!$E$241,IF($DT26=Scoring!$D$242,Scoring!$E$242,IF($DT26=Scoring!$D$243,Scoring!$E$243,IF($DT26=Scoring!$D$244,Scoring!$E$244,IF($DT26=Scoring!$D$245,Scoring!$E$245,IF($DT26=Scoring!$D$246,Scoring!$E$246,"")))))))</f>
        <v>60</v>
      </c>
      <c r="DV26" s="111" t="s">
        <v>6</v>
      </c>
      <c r="DW26" s="111">
        <f>IF($DV26=Scoring!$D$247,Scoring!$E$247,IF($DV26=Scoring!$D$248,Scoring!$E$248,""))</f>
        <v>20</v>
      </c>
      <c r="DX26" s="88" t="s">
        <v>6</v>
      </c>
      <c r="DY26" s="88">
        <f>IF($DX26=Scoring!$D$249,Scoring!$E$249,IF($DX26=Scoring!$D$250,Scoring!$E$250,""))</f>
        <v>20</v>
      </c>
      <c r="DZ26" s="88" t="s">
        <v>6</v>
      </c>
      <c r="EA26" s="88">
        <f>IF($DZ26=Scoring!$D$251,Scoring!$E$251,IF($DZ26=Scoring!$D$252,Scoring!$E$252,""))</f>
        <v>10</v>
      </c>
      <c r="EB26" s="88" t="s">
        <v>6</v>
      </c>
      <c r="EC26" s="88">
        <f>IF($EB26=Scoring!$D$253,Scoring!$E$253,IF($EB26=Scoring!$D$254,Scoring!$E$254,""))</f>
        <v>10</v>
      </c>
      <c r="ED26" s="123">
        <f t="shared" si="4"/>
        <v>120</v>
      </c>
      <c r="EE26" s="88" t="s">
        <v>6</v>
      </c>
      <c r="EF26" s="88">
        <f>IF($EE26=Scoring!$D$257,Scoring!$E$257,IF($EE26=Scoring!$D$258,Scoring!$E$258,""))</f>
        <v>20</v>
      </c>
      <c r="EG26" s="88" t="s">
        <v>6</v>
      </c>
      <c r="EH26" s="88">
        <f>IF($EG26=Scoring!$D$259,Scoring!$E$259,IF($EG26=Scoring!$D$260,Scoring!$E$260,""))</f>
        <v>15</v>
      </c>
      <c r="EI26" s="88" t="s">
        <v>6</v>
      </c>
      <c r="EJ26" s="88">
        <f>IF($EI26=Scoring!$D$261,Scoring!$E$261,IF($EI26=Scoring!$D$262,Scoring!$E$262,""))</f>
        <v>15</v>
      </c>
      <c r="EK26" s="123">
        <f t="shared" si="20"/>
        <v>50</v>
      </c>
      <c r="EL26" s="126">
        <f t="shared" si="5"/>
        <v>215</v>
      </c>
      <c r="EM26" s="182">
        <f t="shared" si="6"/>
        <v>710</v>
      </c>
      <c r="EN26" s="88" t="s">
        <v>410</v>
      </c>
      <c r="EO26" s="88">
        <f>IF($EN26=Scoring!$D$22,Scoring!$K$22,IF($EN26=Scoring!$D$23,Scoring!$K$23,IF($EN26=Scoring!$D$24,Scoring!$K$24,IF($EN26=Scoring!$D$25,Scoring!$K$25,IF($EN26=Scoring!$D$26,Scoring!$K$26,IF($EN26=Scoring!$D$27,Scoring!$K$27,""))))))</f>
        <v>0</v>
      </c>
      <c r="EP26" s="88" t="s">
        <v>7</v>
      </c>
      <c r="EQ26" s="88">
        <f>IF($EP26=Scoring!$D$43,Scoring!$K$43,IF($EP26=Scoring!$D$44,Scoring!$K$44,IF($EP26=Scoring!$D$45,Scoring!$K$45,"")))</f>
        <v>0</v>
      </c>
      <c r="ER26" s="111" t="s">
        <v>419</v>
      </c>
      <c r="ES26" s="111">
        <f>IF($ER26=Scoring!$D$52,Scoring!$K$52,IF($ER26=Scoring!$D$53,Scoring!$K$53,IF($ER26=Scoring!$D$54,Scoring!$K$54,IF($ER26=Scoring!$D$55,Scoring!$K$55,IF($ER26=Scoring!$D$56,Scoring!$K$56,"")))))</f>
        <v>15</v>
      </c>
      <c r="ET26" s="88" t="s">
        <v>7</v>
      </c>
      <c r="EU26" s="88">
        <f>IF($ET26=Scoring!$D$80,Scoring!$K$80,IF($ET26=Scoring!$D$81,Scoring!$K$81,""))</f>
        <v>0</v>
      </c>
      <c r="EV26" s="111" t="s">
        <v>6</v>
      </c>
      <c r="EW26" s="111">
        <f>IF($EV26=Scoring!$D$103,Scoring!$K$103,IF($EV26=Scoring!$D$104,Scoring!$K$104,IF($EV26=Scoring!$D$105,Scoring!$K$105,"")))</f>
        <v>10</v>
      </c>
      <c r="EX26" s="88" t="s">
        <v>6</v>
      </c>
      <c r="EY26" s="88">
        <f>IF($EX26=Scoring!$D$157,Scoring!$K$157,IF($EX26=Scoring!$D$158,Scoring!$K$158,IF($EX26=Scoring!$D$159,Scoring!$K$159,"")))</f>
        <v>15</v>
      </c>
      <c r="EZ26" s="88" t="s">
        <v>439</v>
      </c>
      <c r="FA26" s="88">
        <f>IF($EZ26=Scoring!$J$160,Scoring!$K$160,IF($EZ26=Scoring!$J$161,Scoring!$K$161,IF($EZ26=Scoring!$J$162,Scoring!$K$162,IF($EZ26=Scoring!$J$163,Scoring!$K$163,""))))</f>
        <v>10</v>
      </c>
      <c r="FB26" s="88" t="s">
        <v>6</v>
      </c>
      <c r="FC26" s="88">
        <f>IF($FB26=Scoring!$D$166,Scoring!$K$166,IF($FB26=Scoring!$D$167,Scoring!$K$167,""))</f>
        <v>10</v>
      </c>
      <c r="FD26" s="88" t="s">
        <v>7</v>
      </c>
      <c r="FE26" s="88">
        <f>IF($FD26=Scoring!$D$227,Scoring!$K$227,IF($FD26=Scoring!$D$228,Scoring!$K$228,""))</f>
        <v>0</v>
      </c>
      <c r="FF26" s="88" t="s">
        <v>7</v>
      </c>
      <c r="FG26" s="88">
        <f>IF($FF26=Scoring!$D$229,Scoring!$K$229,IF($FF26=Scoring!$D$230,Scoring!$K$230,""))</f>
        <v>0</v>
      </c>
      <c r="FH26" s="88" t="s">
        <v>7</v>
      </c>
      <c r="FI26" s="88">
        <f>IF($FH26=Scoring!$D$231,Scoring!$K$231,IF($FH26=Scoring!$D$232,Scoring!$K$232,""))</f>
        <v>0</v>
      </c>
      <c r="FJ26" s="88" t="s">
        <v>6</v>
      </c>
      <c r="FK26" s="88">
        <f>IF($FJ26=Scoring!$D$233,Scoring!$K$233,IF($FJ26=Scoring!$D$234,Scoring!$K$234,""))</f>
        <v>5</v>
      </c>
      <c r="FL26" s="126">
        <f t="shared" si="18"/>
        <v>65</v>
      </c>
      <c r="FM26" s="88" t="s">
        <v>455</v>
      </c>
      <c r="FN26" s="88"/>
      <c r="FO26" s="88" t="s">
        <v>534</v>
      </c>
      <c r="FP26" s="88"/>
      <c r="FQ26" s="88" t="s">
        <v>7</v>
      </c>
      <c r="FR26" s="88">
        <v>5</v>
      </c>
      <c r="FS26" s="88" t="s">
        <v>1</v>
      </c>
      <c r="FT26" s="88"/>
      <c r="FU26" s="88" t="s">
        <v>1</v>
      </c>
      <c r="FV26" s="88"/>
    </row>
    <row r="27" spans="1:178" s="1" customFormat="1">
      <c r="A27" s="85" t="s">
        <v>117</v>
      </c>
      <c r="B27" s="252" t="s">
        <v>626</v>
      </c>
      <c r="C27" s="252" t="s">
        <v>359</v>
      </c>
      <c r="D27" s="252" t="s">
        <v>627</v>
      </c>
      <c r="E27" s="252" t="s">
        <v>360</v>
      </c>
      <c r="F27" s="88" t="s">
        <v>6</v>
      </c>
      <c r="G27" s="88">
        <f>IF($F27=Scoring!$D$5,Scoring!$E$5,IF($F27=Scoring!$D$6,Scoring!$E$6,""))</f>
        <v>20</v>
      </c>
      <c r="H27" s="88" t="s">
        <v>6</v>
      </c>
      <c r="I27" s="88">
        <f>IF($H27=Scoring!$D$7,Scoring!$E$7,IF($H27=Scoring!$D$8,Scoring!$E$8,""))</f>
        <v>20</v>
      </c>
      <c r="J27" s="111" t="s">
        <v>623</v>
      </c>
      <c r="K27" s="88">
        <f>IF($J27=Scoring!$J$9,Scoring!$K$9,IF($J27=Scoring!$J$10,Scoring!$K$10,IF($J27=Scoring!$J$11,Scoring!$K$11,"")))</f>
        <v>10</v>
      </c>
      <c r="L27" s="88" t="s">
        <v>6</v>
      </c>
      <c r="M27" s="88">
        <f>IF($L27=Scoring!$D$12,Scoring!$G$12,IF($L27=Scoring!$D$13,Scoring!$G$13,""))</f>
        <v>10</v>
      </c>
      <c r="N27" s="86">
        <f t="shared" si="7"/>
        <v>40</v>
      </c>
      <c r="O27" s="88" t="s">
        <v>6</v>
      </c>
      <c r="P27" s="88">
        <f>IF($O27=Scoring!$D$14,Scoring!$E$14,IF($O27=Scoring!$D$15,Scoring!$E$15,""))</f>
        <v>30</v>
      </c>
      <c r="Q27" s="88" t="s">
        <v>7</v>
      </c>
      <c r="R27" s="88">
        <f>IF($Q27=Scoring!$D$16,Scoring!$E$16,IF($Q27=Scoring!$D$17,Scoring!$E$17,IF($Q27=Scoring!$D$18,Scoring!$E$18,"")))</f>
        <v>0</v>
      </c>
      <c r="S27" s="86">
        <f t="shared" si="8"/>
        <v>30</v>
      </c>
      <c r="T27" s="111" t="s">
        <v>6</v>
      </c>
      <c r="U27" s="88">
        <f>IF($T27=Scoring!$J$19,Scoring!$K$19,IF($T27=Scoring!$J$20,Scoring!$K$20,IF($T27=Scoring!$J$21,Scoring!$K$21,"")))</f>
        <v>20</v>
      </c>
      <c r="V27" s="111" t="s">
        <v>512</v>
      </c>
      <c r="W27" s="111">
        <f>IF($V27=Scoring!$J$28,Scoring!$K$28,IF($V27=Scoring!$J$29,Scoring!$K$29,IF($V27=Scoring!$J$30,Scoring!$K$30,IF($V27=Scoring!$J$31,Scoring!$K$31,IF($V27=Scoring!$J$32,Scoring!$K$32,IF($V27=Scoring!$J$33,Scoring!$K$33,IF($V27=Scoring!$J$34,Scoring!$K$34,"")))))))</f>
        <v>50</v>
      </c>
      <c r="X27" s="88" t="s">
        <v>6</v>
      </c>
      <c r="Y27" s="88">
        <f>IF($X27=Scoring!$D$35,Scoring!$E$35,IF($X27=Scoring!$D$36,Scoring!$E$36,IF($X27=Scoring!$D$37,Scoring!$E$37,"")))</f>
        <v>20</v>
      </c>
      <c r="Z27" s="88" t="s">
        <v>6</v>
      </c>
      <c r="AA27" s="88">
        <f>IF($Z27=Scoring!$D$38,Scoring!$G$38,IF($Z27=Scoring!$D$39,Scoring!$G$39,""))</f>
        <v>10</v>
      </c>
      <c r="AB27" s="86">
        <f t="shared" si="9"/>
        <v>30</v>
      </c>
      <c r="AC27" s="88" t="s">
        <v>6</v>
      </c>
      <c r="AD27" s="88">
        <f>IF($AC27=Scoring!$D$40,Scoring!$E$40,IF($AC27=Scoring!$D$41,Scoring!$E$41,IF($AC27=Scoring!$D$42,Scoring!$E$42,"")))</f>
        <v>10</v>
      </c>
      <c r="AE27" s="88" t="s">
        <v>6</v>
      </c>
      <c r="AF27" s="88">
        <f>IF($AE27=Scoring!$D$46,Scoring!$E$46,IF($AE27=Scoring!$D$47,Scoring!$E$47,""))</f>
        <v>20</v>
      </c>
      <c r="AG27" s="88" t="s">
        <v>315</v>
      </c>
      <c r="AH27" s="88">
        <f>IF($AG27=Scoring!$F$48,Scoring!$G$48,IF($AG27=Scoring!$F$49,Scoring!$G$49,IF($AG27=Scoring!$F$50,Scoring!$G$50,IF(#REF!=Scoring!$F$51,Scoring!$G$51,""))))</f>
        <v>50</v>
      </c>
      <c r="AI27" s="111" t="s">
        <v>6</v>
      </c>
      <c r="AJ27" s="111">
        <f>IF($AI27=Scoring!$D$57,Scoring!$E$57,IF($AI27=Scoring!$D$58,Scoring!$E$58,""))</f>
        <v>30</v>
      </c>
      <c r="AK27" s="123">
        <f t="shared" si="0"/>
        <v>340</v>
      </c>
      <c r="AL27" s="88" t="s">
        <v>6</v>
      </c>
      <c r="AM27" s="88">
        <f>IF($AL27=Scoring!$D$63,Scoring!$E$63,IF($AL27=Scoring!$D$64,Scoring!$E$64,""))</f>
        <v>20</v>
      </c>
      <c r="AN27" s="88" t="s">
        <v>13</v>
      </c>
      <c r="AO27" s="88">
        <f>IF($AN27=Scoring!$D$65,Scoring!$E$65,IF($AN27=Scoring!$D$66,Scoring!$E$66,IF($AN27=Scoring!$D$67,Scoring!$E$67,"")))</f>
        <v>10</v>
      </c>
      <c r="AP27" s="111" t="s">
        <v>13</v>
      </c>
      <c r="AQ27" s="111">
        <f>IF($AP27=Scoring!$D$68,Scoring!$E$68,IF($AP27=Scoring!$D$69,Scoring!$E$69,IF($AP27=Scoring!$D$70,Scoring!$E$70,IF($AP27=Scoring!$D$71,Scoring!$E$71,""))))</f>
        <v>40</v>
      </c>
      <c r="AR27" s="88" t="s">
        <v>13</v>
      </c>
      <c r="AS27" s="88">
        <f>IF($AR27=Scoring!$D$72,Scoring!$E$72,IF($AR27=Scoring!$D$73,Scoring!$E$73,IF($AR27=Scoring!$D$74,Scoring!$E$74,"")))</f>
        <v>30</v>
      </c>
      <c r="AT27" s="111" t="s">
        <v>13</v>
      </c>
      <c r="AU27" s="111">
        <f>IF($AT27=Scoring!$D$75,Scoring!$E$75,IF($AT27=Scoring!$D$76,Scoring!$E$76,IF($AT27=Scoring!$D$77,Scoring!$E$77,IF($AT27=Scoring!$D$78,Scoring!$E$78,IF($AT27=Scoring!$D$79,Scoring!$E$79,"")))))</f>
        <v>30</v>
      </c>
      <c r="AV27" s="88">
        <f t="shared" si="19"/>
        <v>60</v>
      </c>
      <c r="AW27" s="88" t="s">
        <v>53</v>
      </c>
      <c r="AX27" s="88" t="str">
        <f>IF($AW27=Scoring!$D$82,Scoring!$K$82,"")</f>
        <v>n/a</v>
      </c>
      <c r="AY27" s="123">
        <f t="shared" si="1"/>
        <v>140</v>
      </c>
      <c r="AZ27" s="111">
        <v>1</v>
      </c>
      <c r="BA27" s="88">
        <f>IF($AZ27=Scoring!$J$85,Scoring!$K$85,IF($AZ27=Scoring!$J$86,Scoring!$K$86,IF($AZ27=Scoring!$J$87,Scoring!$K$87,IF($AZ27=Scoring!$J$88,Scoring!$K$88,IF($AZ27=Scoring!$J$89,Scoring!$K$89,IF($AZ27=Scoring!$J$89,Scoring!$K$89,IF($AZ27=Scoring!$J$89,Scoring!$K$89,"")))))))</f>
        <v>30</v>
      </c>
      <c r="BB27" s="111">
        <v>1</v>
      </c>
      <c r="BC27" s="111">
        <f>IF($BB27=Scoring!$J$92,Scoring!$K$92,IF($BB27=Scoring!$J$93,Scoring!$K$93,IF($BB27=Scoring!$J$94,Scoring!$K$94,IF($BB27=Scoring!$J$95,Scoring!$K$95,IF($BB27=Scoring!$J$96,Scoring!$K$96,IF($BB27=Scoring!$J$97,Scoring!$K$97,IF($BB27=Scoring!$J$99,Scoring!$K$99,"")))))))</f>
        <v>25</v>
      </c>
      <c r="BD27" s="88" t="s">
        <v>6</v>
      </c>
      <c r="BE27" s="88">
        <f>IF($BD27=Scoring!$D$100,Scoring!$E$100,IF($BD27=Scoring!$D$101,Scoring!$E$101,IF($BD27=Scoring!$D$102,Scoring!$E$102,"")))</f>
        <v>15</v>
      </c>
      <c r="BF27" s="123">
        <f t="shared" si="2"/>
        <v>70</v>
      </c>
      <c r="BG27" s="156">
        <f t="shared" si="10"/>
        <v>550</v>
      </c>
      <c r="BH27" s="88" t="s">
        <v>97</v>
      </c>
      <c r="BI27" s="88">
        <f>IF($BH27=Scoring!$D$108,Scoring!$E$108,IF($BH27=Scoring!$D$109,Scoring!$E$109,IF($BH27=Scoring!$D$110,Scoring!$E$110,IF($BH27=Scoring!$D$111,Scoring!$E$111,IF($BH27=Scoring!$D$112,Scoring!$E$112,IF($BH27=Scoring!$D$113,Scoring!$E$113,IF($BH27=Scoring!$D$114,Scoring!$E$114,IF($BH27=Scoring!$D$115,Scoring!$E$115,IF($BH27=Scoring!$D$116,Scoring!$E$116,IF($BH27=Scoring!$D$117,Scoring!$E$117,""))))))))))</f>
        <v>80</v>
      </c>
      <c r="BJ27" s="88" t="s">
        <v>6</v>
      </c>
      <c r="BK27" s="88">
        <f>IF($BJ27=Scoring!$D$118,Scoring!$E$118,IF($BJ27=Scoring!$D$119,Scoring!$E$119,""))</f>
        <v>40</v>
      </c>
      <c r="BL27" s="88" t="s">
        <v>36</v>
      </c>
      <c r="BM27" s="88">
        <f>IF($BL27=Scoring!$D$120,Scoring!$E$120,IF($BL27=Scoring!$D$121,Scoring!$E$121,IF($BL27=Scoring!$D$122,Scoring!$E$122,IF($BL27=Scoring!$D$123,Scoring!$E$123,IF($BL27=Scoring!$D$124,Scoring!$E$124,"")))))</f>
        <v>25</v>
      </c>
      <c r="BN27" s="88" t="s">
        <v>39</v>
      </c>
      <c r="BO27" s="88">
        <f>IF($BN27=Scoring!$D$125,Scoring!$E$125,IF($BN27=Scoring!$D$126,Scoring!$E$126,IF($BN27=Scoring!$D$127,Scoring!$E$127,IF($BN27=Scoring!$D$128,Scoring!$E$128,IF($BN27=Scoring!$D$129,Scoring!$E$129,IF($BN27=Scoring!$D$130,Scoring!$E$130,IF($BN27=Scoring!$D$131,Scoring!$E$131,"")))))))</f>
        <v>10</v>
      </c>
      <c r="BP27" s="88" t="s">
        <v>48</v>
      </c>
      <c r="BQ27" s="88">
        <f>IF($BP27=Scoring!$J$133,Scoring!$K$133,IF($BP27=Scoring!$J$134,Scoring!$K$134,IF($BP27=Scoring!$J$135,Scoring!$K$135,IF($BP27=Scoring!$J$136,Scoring!$K$136,IF($BP27=Scoring!$J$137,Scoring!$K$137,IF($BP27=Scoring!$J$138,Scoring!$K$138,IF($BP27=Scoring!$J$139,Scoring!$K$139,IF($BP27=Scoring!$J$140,Scoring!$K$140,""))))))))</f>
        <v>15</v>
      </c>
      <c r="BR27" s="86">
        <f t="shared" si="11"/>
        <v>50</v>
      </c>
      <c r="BS27" s="183" t="s">
        <v>565</v>
      </c>
      <c r="BT27" s="183" t="s">
        <v>541</v>
      </c>
      <c r="BU27" s="183" t="s">
        <v>553</v>
      </c>
      <c r="BV27" s="183" t="s">
        <v>543</v>
      </c>
      <c r="BW27" s="183" t="s">
        <v>555</v>
      </c>
      <c r="BX27" s="183"/>
      <c r="BY27" s="183"/>
      <c r="BZ27" s="183"/>
      <c r="CA27" s="183"/>
      <c r="CB27" s="183"/>
      <c r="CC27" s="88" t="s">
        <v>6</v>
      </c>
      <c r="CD27" s="88">
        <f>IF($CC27=Scoring!$D$151,Scoring!$G$151,IF($CC27=Scoring!$D$152,Scoring!$G$152,""))</f>
        <v>20</v>
      </c>
      <c r="CE27" s="88" t="s">
        <v>6</v>
      </c>
      <c r="CF27" s="88">
        <f>IF($CE27=Scoring!$D$153,Scoring!$K$153,IF($CE27=Scoring!$D$154,Scoring!$K$154,""))</f>
        <v>20</v>
      </c>
      <c r="CG27" s="88" t="s">
        <v>6</v>
      </c>
      <c r="CH27" s="88">
        <f>IF($CG27=Scoring!$D$155,Scoring!$G$155,IF($CG27=Scoring!$D$156,Scoring!$G$156,""))</f>
        <v>10</v>
      </c>
      <c r="CI27" s="88" t="s">
        <v>6</v>
      </c>
      <c r="CJ27" s="88">
        <f>IF($CI27=Scoring!$D$164,Scoring!$G$164,IF($CI27=Scoring!$D$165,Scoring!$G$165,""))</f>
        <v>20</v>
      </c>
      <c r="CK27" s="156">
        <f t="shared" si="3"/>
        <v>270</v>
      </c>
      <c r="CL27" s="111" t="s">
        <v>7</v>
      </c>
      <c r="CM27" s="111">
        <f>IF($CL27=Scoring!$D$171,Scoring!$E$171,IF($CL27=Scoring!$D$172,Scoring!$E$172,""))</f>
        <v>0</v>
      </c>
      <c r="CN27" s="111" t="s">
        <v>67</v>
      </c>
      <c r="CO27" s="111">
        <f>IF($CN27=Scoring!$D$173,Scoring!$E$173,IF($CN27=Scoring!$D$174,Scoring!$E$174,IF($CN27=Scoring!$D$175,Scoring!$E$175,IF($CN27=Scoring!$D$176,Scoring!$E$176,""))))</f>
        <v>20</v>
      </c>
      <c r="CP27" s="88" t="s">
        <v>67</v>
      </c>
      <c r="CQ27" s="88">
        <f>IF($CP27=Scoring!$D$177,Scoring!$E$177,IF($CP27=Scoring!$D$178,Scoring!$E$178,IF($CP27=Scoring!$D$179,Scoring!$E$179,IF($CP27=Scoring!$D$180,Scoring!$E$180,""))))</f>
        <v>20</v>
      </c>
      <c r="CR27" s="123">
        <f t="shared" si="12"/>
        <v>40</v>
      </c>
      <c r="CS27" s="88" t="s">
        <v>67</v>
      </c>
      <c r="CT27" s="88">
        <f>IF($CS27=Scoring!$D$183,Scoring!$E$183,IF($CS27=Scoring!$D$184,Scoring!$E$184,IF($CS27=Scoring!$D$185,Scoring!$E$185,IF($CS27=Scoring!$D$186,Scoring!$E$186,""))))</f>
        <v>15</v>
      </c>
      <c r="CU27" s="88" t="s">
        <v>67</v>
      </c>
      <c r="CV27" s="88">
        <f>IF($CU27=Scoring!$D$183,Scoring!$E$183,IF($CU27=Scoring!$D$184,Scoring!$E$184,IF($CU27=Scoring!$D$185,Scoring!$E$185,IF($CU27=Scoring!$D$186,Scoring!$E$186,""))))</f>
        <v>15</v>
      </c>
      <c r="CW27" s="123">
        <f t="shared" si="13"/>
        <v>30</v>
      </c>
      <c r="CX27" s="88" t="s">
        <v>7</v>
      </c>
      <c r="CY27" s="88">
        <f>IF($CX27=Scoring!$D$193,Scoring!$E$193,IF($CX27=Scoring!$D$194,Scoring!$E$194,IF($CX27=Scoring!$D$195,Scoring!$E$195,"")))</f>
        <v>0</v>
      </c>
      <c r="CZ27" s="88" t="s">
        <v>7</v>
      </c>
      <c r="DA27" s="88">
        <f>IF($CZ27=Scoring!$D$196,Scoring!$E$196,IF($CZ27=Scoring!$D$197,Scoring!$E$197,IF($CZ27=Scoring!$D$198,Scoring!$E$198,"")))</f>
        <v>0</v>
      </c>
      <c r="DB27" s="88" t="s">
        <v>31</v>
      </c>
      <c r="DC27" s="88">
        <f>IF($DB27=Scoring!$D$199,Scoring!$E$199,IF($DB27=Scoring!$D$200,Scoring!$E$200,IF($DB27=Scoring!$D$201,Scoring!$E$201,"")))</f>
        <v>0</v>
      </c>
      <c r="DD27" s="88" t="s">
        <v>77</v>
      </c>
      <c r="DE27" s="88">
        <f>IF($DD27=Scoring!$D$202,Scoring!$E$202,IF($DD27=Scoring!$D$203,Scoring!$E$203,IF($DD27=Scoring!$D$204,Scoring!$E$204,IF($DD27=Scoring!$D$205,Scoring!$E$205,""))))</f>
        <v>30</v>
      </c>
      <c r="DF27" s="123">
        <f t="shared" si="14"/>
        <v>30</v>
      </c>
      <c r="DG27" s="124">
        <f t="shared" si="15"/>
        <v>100</v>
      </c>
      <c r="DH27" s="125">
        <f t="shared" si="16"/>
        <v>920</v>
      </c>
      <c r="DI27" s="88" t="s">
        <v>6</v>
      </c>
      <c r="DJ27" s="88">
        <f>IF($DI27=Scoring!$D$219,Scoring!$E$219,IF($DI27=Scoring!$D$220,Scoring!$E$220,""))</f>
        <v>20</v>
      </c>
      <c r="DK27" s="88" t="s">
        <v>7</v>
      </c>
      <c r="DL27" s="88">
        <f>IF($DK27=Scoring!$D$221,Scoring!$E$221,IF($DK27=Scoring!$D$222,Scoring!$E$222,""))</f>
        <v>0</v>
      </c>
      <c r="DM27" s="88" t="s">
        <v>6</v>
      </c>
      <c r="DN27" s="88">
        <f>IF($DM27=Scoring!$D$223,Scoring!$E$223,IF($DM27=Scoring!$D$224,Scoring!$E$224,""))</f>
        <v>10</v>
      </c>
      <c r="DO27" s="88" t="s">
        <v>6</v>
      </c>
      <c r="DP27" s="88">
        <f>IF($DO27=Scoring!$D$225,Scoring!$E$225,IF($DO27=Scoring!$D$226,Scoring!$E$226,""))</f>
        <v>10</v>
      </c>
      <c r="DQ27" s="123">
        <f t="shared" si="17"/>
        <v>70</v>
      </c>
      <c r="DR27" s="88" t="s">
        <v>6</v>
      </c>
      <c r="DS27" s="88">
        <f>IF($DR27=Scoring!$D$237,Scoring!$E$237,IF($DR27=Scoring!$D$238,Scoring!$E$238,""))</f>
        <v>20</v>
      </c>
      <c r="DT27" s="88" t="s">
        <v>506</v>
      </c>
      <c r="DU27" s="88">
        <f>IF($DT27=Scoring!$D$240,Scoring!$E$240,IF($DT27=Scoring!$D$241,Scoring!$E$241,IF($DT27=Scoring!$D$242,Scoring!$E$242,IF($DT27=Scoring!$D$243,Scoring!$E$243,IF($DT27=Scoring!$D$244,Scoring!$E$244,IF($DT27=Scoring!$D$245,Scoring!$E$245,IF($DT27=Scoring!$D$246,Scoring!$E$246,"")))))))</f>
        <v>60</v>
      </c>
      <c r="DV27" s="88" t="s">
        <v>6</v>
      </c>
      <c r="DW27" s="88">
        <f>IF($DV27=Scoring!$D$247,Scoring!$E$247,IF($DV27=Scoring!$D$248,Scoring!$E$248,""))</f>
        <v>20</v>
      </c>
      <c r="DX27" s="88" t="s">
        <v>6</v>
      </c>
      <c r="DY27" s="88">
        <f>IF($DX27=Scoring!$D$249,Scoring!$E$249,IF($DX27=Scoring!$D$250,Scoring!$E$250,""))</f>
        <v>20</v>
      </c>
      <c r="DZ27" s="88" t="s">
        <v>6</v>
      </c>
      <c r="EA27" s="88">
        <f>IF($DZ27=Scoring!$D$251,Scoring!$E$251,IF($DZ27=Scoring!$D$252,Scoring!$E$252,""))</f>
        <v>10</v>
      </c>
      <c r="EB27" s="88" t="s">
        <v>6</v>
      </c>
      <c r="EC27" s="88">
        <f>IF($EB27=Scoring!$D$253,Scoring!$E$253,IF($EB27=Scoring!$D$254,Scoring!$E$254,""))</f>
        <v>10</v>
      </c>
      <c r="ED27" s="123">
        <f t="shared" si="4"/>
        <v>140</v>
      </c>
      <c r="EE27" s="88" t="s">
        <v>6</v>
      </c>
      <c r="EF27" s="88">
        <f>IF($EE27=Scoring!$D$257,Scoring!$E$257,IF($EE27=Scoring!$D$258,Scoring!$E$258,""))</f>
        <v>20</v>
      </c>
      <c r="EG27" s="88" t="s">
        <v>6</v>
      </c>
      <c r="EH27" s="88">
        <f>IF($EG27=Scoring!$D$259,Scoring!$E$259,IF($EG27=Scoring!$D$260,Scoring!$E$260,""))</f>
        <v>15</v>
      </c>
      <c r="EI27" s="88" t="s">
        <v>6</v>
      </c>
      <c r="EJ27" s="88">
        <f>IF($EI27=Scoring!$D$261,Scoring!$E$261,IF($EI27=Scoring!$D$262,Scoring!$E$262,""))</f>
        <v>15</v>
      </c>
      <c r="EK27" s="123">
        <f t="shared" si="20"/>
        <v>50</v>
      </c>
      <c r="EL27" s="126">
        <f t="shared" si="5"/>
        <v>260</v>
      </c>
      <c r="EM27" s="182">
        <f t="shared" si="6"/>
        <v>1180</v>
      </c>
      <c r="EN27" s="88" t="s">
        <v>409</v>
      </c>
      <c r="EO27" s="88">
        <f>IF($EN27=Scoring!$D$22,Scoring!$K$22,IF($EN27=Scoring!$D$23,Scoring!$K$23,IF($EN27=Scoring!$D$24,Scoring!$K$24,IF($EN27=Scoring!$D$25,Scoring!$K$25,IF($EN27=Scoring!$D$26,Scoring!$K$26,IF($EN27=Scoring!$D$27,Scoring!$K$27,""))))))</f>
        <v>10</v>
      </c>
      <c r="EP27" s="88" t="s">
        <v>6</v>
      </c>
      <c r="EQ27" s="88">
        <f>IF($EP27=Scoring!$D$43,Scoring!$K$43,IF($EP27=Scoring!$D$44,Scoring!$K$44,IF($EP27=Scoring!$D$45,Scoring!$K$45,"")))</f>
        <v>10</v>
      </c>
      <c r="ER27" s="88" t="s">
        <v>418</v>
      </c>
      <c r="ES27" s="88">
        <f>IF($ER27=Scoring!$D$52,Scoring!$K$52,IF($ER27=Scoring!$D$53,Scoring!$K$53,IF($ER27=Scoring!$D$54,Scoring!$K$54,IF($ER27=Scoring!$D$55,Scoring!$K$55,IF($ER27=Scoring!$D$56,Scoring!$K$56,"")))))</f>
        <v>20</v>
      </c>
      <c r="ET27" s="88" t="s">
        <v>6</v>
      </c>
      <c r="EU27" s="88">
        <f>IF($ET27=Scoring!$D$80,Scoring!$K$80,IF($ET27=Scoring!$D$81,Scoring!$K$81,""))</f>
        <v>10</v>
      </c>
      <c r="EV27" s="88" t="s">
        <v>7</v>
      </c>
      <c r="EW27" s="88">
        <f>IF($EV27=Scoring!$D$103,Scoring!$K$103,IF($EV27=Scoring!$D$104,Scoring!$K$104,IF($EV27=Scoring!$D$105,Scoring!$K$105,"")))</f>
        <v>0</v>
      </c>
      <c r="EX27" s="88" t="s">
        <v>6</v>
      </c>
      <c r="EY27" s="88">
        <f>IF($EX27=Scoring!$D$157,Scoring!$K$157,IF($EX27=Scoring!$D$158,Scoring!$K$158,IF($EX27=Scoring!$D$159,Scoring!$K$159,"")))</f>
        <v>15</v>
      </c>
      <c r="EZ27" s="88" t="s">
        <v>441</v>
      </c>
      <c r="FA27" s="88">
        <f>IF($EZ27=Scoring!$J$160,Scoring!$K$160,IF($EZ27=Scoring!$J$161,Scoring!$K$161,IF($EZ27=Scoring!$J$162,Scoring!$K$162,IF($EZ27=Scoring!$J$163,Scoring!$K$163,""))))</f>
        <v>5</v>
      </c>
      <c r="FB27" s="88" t="s">
        <v>6</v>
      </c>
      <c r="FC27" s="88">
        <f>IF($FB27=Scoring!$D$166,Scoring!$K$166,IF($FB27=Scoring!$D$167,Scoring!$K$167,""))</f>
        <v>10</v>
      </c>
      <c r="FD27" s="88" t="s">
        <v>6</v>
      </c>
      <c r="FE27" s="88">
        <f>IF($FD27=Scoring!$D$227,Scoring!$K$227,IF($FD27=Scoring!$D$228,Scoring!$K$228,""))</f>
        <v>10</v>
      </c>
      <c r="FF27" s="88" t="s">
        <v>6</v>
      </c>
      <c r="FG27" s="88">
        <f>IF($FF27=Scoring!$D$229,Scoring!$K$229,IF($FF27=Scoring!$D$230,Scoring!$K$230,""))</f>
        <v>10</v>
      </c>
      <c r="FH27" s="88" t="s">
        <v>6</v>
      </c>
      <c r="FI27" s="88">
        <f>IF($FH27=Scoring!$D$231,Scoring!$K$231,IF($FH27=Scoring!$D$232,Scoring!$K$232,""))</f>
        <v>5</v>
      </c>
      <c r="FJ27" s="88" t="s">
        <v>6</v>
      </c>
      <c r="FK27" s="88">
        <f>IF($FJ27=Scoring!$D$233,Scoring!$K$233,IF($FJ27=Scoring!$D$234,Scoring!$K$234,""))</f>
        <v>5</v>
      </c>
      <c r="FL27" s="126">
        <f t="shared" si="18"/>
        <v>100</v>
      </c>
      <c r="FM27" s="88" t="s">
        <v>454</v>
      </c>
      <c r="FN27" s="88"/>
      <c r="FO27" s="88" t="s">
        <v>534</v>
      </c>
      <c r="FP27" s="88"/>
      <c r="FQ27" s="88" t="s">
        <v>534</v>
      </c>
      <c r="FR27" s="88">
        <v>10</v>
      </c>
      <c r="FS27" s="88" t="s">
        <v>1</v>
      </c>
      <c r="FT27" s="88"/>
      <c r="FU27" s="88" t="s">
        <v>1</v>
      </c>
      <c r="FV27" s="88"/>
    </row>
    <row r="28" spans="1:178" s="1" customFormat="1">
      <c r="A28" s="85" t="s">
        <v>116</v>
      </c>
      <c r="B28" s="252" t="s">
        <v>602</v>
      </c>
      <c r="C28" s="252" t="s">
        <v>578</v>
      </c>
      <c r="D28" s="252" t="s">
        <v>579</v>
      </c>
      <c r="E28" s="252" t="s">
        <v>580</v>
      </c>
      <c r="F28" s="88" t="s">
        <v>6</v>
      </c>
      <c r="G28" s="88">
        <f>IF($F28=Scoring!$D$5,Scoring!$E$5,IF($F28=Scoring!$D$6,Scoring!$E$6,""))</f>
        <v>20</v>
      </c>
      <c r="H28" s="88" t="s">
        <v>6</v>
      </c>
      <c r="I28" s="88">
        <f>IF($H28=Scoring!$D$7,Scoring!$E$7,IF($H28=Scoring!$D$8,Scoring!$E$8,""))</f>
        <v>20</v>
      </c>
      <c r="J28" s="111" t="s">
        <v>624</v>
      </c>
      <c r="K28" s="88">
        <f>IF($J28=Scoring!$J$9,Scoring!$K$9,IF($J28=Scoring!$J$10,Scoring!$K$10,IF($J28=Scoring!$J$11,Scoring!$K$11,"")))</f>
        <v>5</v>
      </c>
      <c r="L28" s="88" t="s">
        <v>6</v>
      </c>
      <c r="M28" s="88">
        <f>IF($L28=Scoring!$D$12,Scoring!$G$12,IF($L28=Scoring!$D$13,Scoring!$G$13,""))</f>
        <v>10</v>
      </c>
      <c r="N28" s="86">
        <f t="shared" si="7"/>
        <v>35</v>
      </c>
      <c r="O28" s="88" t="s">
        <v>6</v>
      </c>
      <c r="P28" s="88">
        <f>IF($O28=Scoring!$D$14,Scoring!$E$14,IF($O28=Scoring!$D$15,Scoring!$E$15,""))</f>
        <v>30</v>
      </c>
      <c r="Q28" s="88" t="s">
        <v>6</v>
      </c>
      <c r="R28" s="88">
        <f>IF($Q28=Scoring!$D$16,Scoring!$E$16,IF($Q28=Scoring!$D$17,Scoring!$E$17,IF($Q28=Scoring!$D$18,Scoring!$E$18,"")))</f>
        <v>20</v>
      </c>
      <c r="S28" s="86">
        <f t="shared" si="8"/>
        <v>50</v>
      </c>
      <c r="T28" s="111" t="s">
        <v>6</v>
      </c>
      <c r="U28" s="88">
        <f>IF($T28=Scoring!$J$19,Scoring!$K$19,IF($T28=Scoring!$J$20,Scoring!$K$20,IF($T28=Scoring!$J$21,Scoring!$K$21,"")))</f>
        <v>20</v>
      </c>
      <c r="V28" s="88" t="s">
        <v>512</v>
      </c>
      <c r="W28" s="88">
        <f>IF($V28=Scoring!$J$28,Scoring!$K$28,IF($V28=Scoring!$J$29,Scoring!$K$29,IF($V28=Scoring!$J$30,Scoring!$K$30,IF($V28=Scoring!$J$31,Scoring!$K$31,IF($V28=Scoring!$J$32,Scoring!$K$32,IF($V28=Scoring!$J$33,Scoring!$K$33,IF($V28=Scoring!$J$34,Scoring!$K$34,"")))))))</f>
        <v>50</v>
      </c>
      <c r="X28" s="88" t="s">
        <v>6</v>
      </c>
      <c r="Y28" s="88">
        <f>IF($X28=Scoring!$D$35,Scoring!$E$35,IF($X28=Scoring!$D$36,Scoring!$E$36,IF($X28=Scoring!$D$37,Scoring!$E$37,"")))</f>
        <v>20</v>
      </c>
      <c r="Z28" s="88" t="s">
        <v>6</v>
      </c>
      <c r="AA28" s="88">
        <f>IF($Z28=Scoring!$D$38,Scoring!$G$38,IF($Z28=Scoring!$D$39,Scoring!$G$39,""))</f>
        <v>10</v>
      </c>
      <c r="AB28" s="86">
        <f t="shared" si="9"/>
        <v>30</v>
      </c>
      <c r="AC28" s="88" t="s">
        <v>6</v>
      </c>
      <c r="AD28" s="88">
        <f>IF($AC28=Scoring!$D$40,Scoring!$E$40,IF($AC28=Scoring!$D$41,Scoring!$E$41,IF($AC28=Scoring!$D$42,Scoring!$E$42,"")))</f>
        <v>10</v>
      </c>
      <c r="AE28" s="88" t="s">
        <v>7</v>
      </c>
      <c r="AF28" s="88">
        <f>IF($AE28=Scoring!$D$46,Scoring!$E$46,IF($AE28=Scoring!$D$47,Scoring!$E$47,""))</f>
        <v>0</v>
      </c>
      <c r="AG28" s="88" t="s">
        <v>317</v>
      </c>
      <c r="AH28" s="88">
        <f>IF($AG28=Scoring!$H$48,Scoring!$I$48,IF($AG28=Scoring!$H$49,Scoring!$I$49,IF($AG28=Scoring!$H$50,Scoring!$I$50,IF($AG28=Scoring!$H$51,Scoring!$I$51,""))))</f>
        <v>50</v>
      </c>
      <c r="AI28" s="88" t="s">
        <v>6</v>
      </c>
      <c r="AJ28" s="88">
        <f>IF($AI28=Scoring!$D$57,Scoring!$E$57,IF($AI28=Scoring!$D$58,Scoring!$E$58,""))</f>
        <v>30</v>
      </c>
      <c r="AK28" s="123">
        <f t="shared" si="0"/>
        <v>325</v>
      </c>
      <c r="AL28" s="88" t="s">
        <v>6</v>
      </c>
      <c r="AM28" s="88">
        <f>IF($AL28=Scoring!$D$63,Scoring!$E$63,IF($AL28=Scoring!$D$64,Scoring!$E$64,""))</f>
        <v>20</v>
      </c>
      <c r="AN28" s="88" t="s">
        <v>6</v>
      </c>
      <c r="AO28" s="88">
        <f>IF($AN28=Scoring!$D$65,Scoring!$E$65,IF($AN28=Scoring!$D$66,Scoring!$E$66,IF($AN28=Scoring!$D$67,Scoring!$E$67,"")))</f>
        <v>10</v>
      </c>
      <c r="AP28" s="88" t="s">
        <v>25</v>
      </c>
      <c r="AQ28" s="88">
        <f>IF($AP28=Scoring!$D$68,Scoring!$E$68,IF($AP28=Scoring!$D$69,Scoring!$E$69,IF($AP28=Scoring!$D$70,Scoring!$E$70,IF($AP28=Scoring!$D$71,Scoring!$E$71,""))))</f>
        <v>40</v>
      </c>
      <c r="AR28" s="88" t="s">
        <v>6</v>
      </c>
      <c r="AS28" s="88">
        <f>IF($AR28=Scoring!$D$72,Scoring!$E$72,IF($AR28=Scoring!$D$73,Scoring!$E$73,IF($AR28=Scoring!$D$74,Scoring!$E$74,"")))</f>
        <v>30</v>
      </c>
      <c r="AT28" s="88" t="s">
        <v>26</v>
      </c>
      <c r="AU28" s="88">
        <f>IF($AT28=Scoring!$D$75,Scoring!$E$75,IF($AT28=Scoring!$D$76,Scoring!$E$76,IF($AT28=Scoring!$D$77,Scoring!$E$77,IF($AT28=Scoring!$D$78,Scoring!$E$78,""))))</f>
        <v>0</v>
      </c>
      <c r="AV28" s="88">
        <f t="shared" si="19"/>
        <v>30</v>
      </c>
      <c r="AW28" s="88" t="s">
        <v>53</v>
      </c>
      <c r="AX28" s="88" t="str">
        <f>IF($AW28=Scoring!$D$82,Scoring!$K$82,"")</f>
        <v>n/a</v>
      </c>
      <c r="AY28" s="123">
        <f t="shared" si="1"/>
        <v>110</v>
      </c>
      <c r="AZ28" s="111">
        <v>1</v>
      </c>
      <c r="BA28" s="88">
        <f>IF($AZ28=Scoring!$J$85,Scoring!$K$85,IF($AZ28=Scoring!$J$86,Scoring!$K$86,IF($AZ28=Scoring!$J$87,Scoring!$K$87,IF($AZ28=Scoring!$J$88,Scoring!$K$88,IF($AZ28=Scoring!$J$89,Scoring!$K$89,IF($AZ28=Scoring!$J$89,Scoring!$K$89,IF($AZ28=Scoring!$J$89,Scoring!$K$89,"")))))))</f>
        <v>30</v>
      </c>
      <c r="BB28" s="88" t="s">
        <v>408</v>
      </c>
      <c r="BC28" s="88">
        <f>IF($BB28=Scoring!$J$92,Scoring!$K$92,IF($BB28=Scoring!$J$93,Scoring!$K$93,IF($BB28=Scoring!$J$94,Scoring!$K$94,IF($BB28=Scoring!$J$95,Scoring!$K$95,IF($BB28=Scoring!$J$96,Scoring!$K$96,IF($BB28=Scoring!$J$97,Scoring!$K$97,IF($BB28=Scoring!$J$99,Scoring!$K$99,"")))))))</f>
        <v>10</v>
      </c>
      <c r="BD28" s="88" t="s">
        <v>6</v>
      </c>
      <c r="BE28" s="88">
        <f>IF($BD28=Scoring!$D$100,Scoring!$E$100,IF($BD28=Scoring!$D$101,Scoring!$E$101,IF($BD28=Scoring!$D$102,Scoring!$E$102,"")))</f>
        <v>15</v>
      </c>
      <c r="BF28" s="123">
        <f t="shared" si="2"/>
        <v>65</v>
      </c>
      <c r="BG28" s="156">
        <f t="shared" si="10"/>
        <v>500</v>
      </c>
      <c r="BH28" s="88" t="s">
        <v>97</v>
      </c>
      <c r="BI28" s="88">
        <f>IF($BH28=Scoring!$D$108,Scoring!$E$108,IF($BH28=Scoring!$D$109,Scoring!$E$109,IF($BH28=Scoring!$D$110,Scoring!$E$110,IF($BH28=Scoring!$D$111,Scoring!$E$111,IF($BH28=Scoring!$D$112,Scoring!$E$112,IF($BH28=Scoring!$D$113,Scoring!$E$113,IF($BH28=Scoring!$D$114,Scoring!$E$114,IF($BH28=Scoring!$D$115,Scoring!$E$115,IF($BH28=Scoring!$D$116,Scoring!$E$116,IF($BH28=Scoring!$D$117,Scoring!$E$117,""))))))))))</f>
        <v>80</v>
      </c>
      <c r="BJ28" s="88" t="s">
        <v>6</v>
      </c>
      <c r="BK28" s="88">
        <f>IF($BJ28=Scoring!$D$118,Scoring!$E$118,IF($BJ28=Scoring!$D$119,Scoring!$E$119,""))</f>
        <v>40</v>
      </c>
      <c r="BL28" s="88" t="s">
        <v>36</v>
      </c>
      <c r="BM28" s="88">
        <f>IF($BL28=Scoring!$D$120,Scoring!$E$120,IF($BL28=Scoring!$D$121,Scoring!$E$121,IF($BL28=Scoring!$D$122,Scoring!$E$122,IF($BL28=Scoring!$D$123,Scoring!$E$123,IF($BL28=Scoring!$D$124,Scoring!$E$124,"")))))</f>
        <v>25</v>
      </c>
      <c r="BN28" s="88" t="s">
        <v>41</v>
      </c>
      <c r="BO28" s="88">
        <f>IF($BN28=Scoring!$D$125,Scoring!$E$125,IF($BN28=Scoring!$D$126,Scoring!$E$126,IF($BN28=Scoring!$D$127,Scoring!$E$127,IF($BN28=Scoring!$D$128,Scoring!$E$128,IF($BN28=Scoring!$D$129,Scoring!$E$129,IF($BN28=Scoring!$D$130,Scoring!$E$130,IF($BN28=Scoring!$D$131,Scoring!$E$131,"")))))))</f>
        <v>30</v>
      </c>
      <c r="BP28" s="88" t="s">
        <v>51</v>
      </c>
      <c r="BQ28" s="88">
        <f>IF($BP28=Scoring!$J$133,Scoring!$K$133,IF($BP28=Scoring!$J$134,Scoring!$K$134,IF($BP28=Scoring!$J$135,Scoring!$K$135,IF($BP28=Scoring!$J$136,Scoring!$K$136,IF($BP28=Scoring!$J$137,Scoring!$K$137,IF($BP28=Scoring!$J$138,Scoring!$K$138,IF($BP28=Scoring!$J$139,Scoring!$K$139,IF($BP28=Scoring!$J$140,Scoring!$K$140,""))))))))</f>
        <v>10</v>
      </c>
      <c r="BR28" s="86">
        <f t="shared" si="11"/>
        <v>65</v>
      </c>
      <c r="BS28" s="183" t="s">
        <v>581</v>
      </c>
      <c r="BT28" s="183" t="s">
        <v>542</v>
      </c>
      <c r="BU28" s="183" t="s">
        <v>543</v>
      </c>
      <c r="BV28" s="183" t="s">
        <v>582</v>
      </c>
      <c r="BW28" s="183" t="s">
        <v>583</v>
      </c>
      <c r="BX28" s="183"/>
      <c r="BY28" s="183"/>
      <c r="BZ28" s="183"/>
      <c r="CA28" s="183"/>
      <c r="CB28" s="183"/>
      <c r="CC28" s="88" t="s">
        <v>6</v>
      </c>
      <c r="CD28" s="88">
        <f>IF($CC28=Scoring!$D$151,Scoring!$G$151,IF($CC28=Scoring!$D$152,Scoring!$G$152,""))</f>
        <v>20</v>
      </c>
      <c r="CE28" s="88" t="s">
        <v>6</v>
      </c>
      <c r="CF28" s="88">
        <f>IF($CE28=Scoring!$D$153,Scoring!$K$153,IF($CE28=Scoring!$D$154,Scoring!$K$154,""))</f>
        <v>20</v>
      </c>
      <c r="CG28" s="88" t="s">
        <v>6</v>
      </c>
      <c r="CH28" s="88">
        <f>IF($CG28=Scoring!$D$155,Scoring!$G$155,IF($CG28=Scoring!$D$156,Scoring!$G$156,""))</f>
        <v>10</v>
      </c>
      <c r="CI28" s="88" t="s">
        <v>7</v>
      </c>
      <c r="CJ28" s="88">
        <f>IF($CI28=Scoring!$D$164,Scoring!$G$164,IF($CI28=Scoring!$D$165,Scoring!$G$165,""))</f>
        <v>0</v>
      </c>
      <c r="CK28" s="156">
        <f t="shared" si="3"/>
        <v>260</v>
      </c>
      <c r="CL28" s="88" t="s">
        <v>6</v>
      </c>
      <c r="CM28" s="88">
        <f>IF($CL28=Scoring!$D$171,Scoring!$E$171,IF($CL28=Scoring!$D$172,Scoring!$E$172,""))</f>
        <v>30</v>
      </c>
      <c r="CN28" s="88" t="s">
        <v>68</v>
      </c>
      <c r="CO28" s="88">
        <f>IF($CN28=Scoring!$D$173,Scoring!$E$173,IF($CN28=Scoring!$D$174,Scoring!$E$174,IF($CN28=Scoring!$D$175,Scoring!$E$175,IF($CN28=Scoring!$D$176,Scoring!$E$176,""))))</f>
        <v>40</v>
      </c>
      <c r="CP28" s="88" t="s">
        <v>68</v>
      </c>
      <c r="CQ28" s="88">
        <f>IF($CP28=Scoring!$D$177,Scoring!$E$177,IF($CP28=Scoring!$D$178,Scoring!$E$178,IF($CP28=Scoring!$D$179,Scoring!$E$179,IF($CP28=Scoring!$D$180,Scoring!$E$180,""))))</f>
        <v>50</v>
      </c>
      <c r="CR28" s="123">
        <f t="shared" si="12"/>
        <v>120</v>
      </c>
      <c r="CS28" s="88" t="s">
        <v>66</v>
      </c>
      <c r="CT28" s="88">
        <f>IF($CS28=Scoring!$D$183,Scoring!$E$183,IF($CS28=Scoring!$D$184,Scoring!$E$184,IF($CS28=Scoring!$D$185,Scoring!$E$185,IF($CS28=Scoring!$D$186,Scoring!$E$186,""))))</f>
        <v>0</v>
      </c>
      <c r="CU28" s="88" t="s">
        <v>66</v>
      </c>
      <c r="CV28" s="88">
        <f>IF($CU28=Scoring!$D$183,Scoring!$E$183,IF($CU28=Scoring!$D$184,Scoring!$E$184,IF($CU28=Scoring!$D$185,Scoring!$E$185,IF($CU28=Scoring!$D$186,Scoring!$E$186,""))))</f>
        <v>0</v>
      </c>
      <c r="CW28" s="123">
        <f t="shared" si="13"/>
        <v>0</v>
      </c>
      <c r="CX28" s="111" t="s">
        <v>7</v>
      </c>
      <c r="CY28" s="111">
        <f>IF($CX28=Scoring!$D$193,Scoring!$E$193,IF($CX28=Scoring!$D$194,Scoring!$E$194,IF($CX28=Scoring!$D$195,Scoring!$E$195,"")))</f>
        <v>0</v>
      </c>
      <c r="CZ28" s="111" t="s">
        <v>7</v>
      </c>
      <c r="DA28" s="111">
        <f>IF($CZ28=Scoring!$D$196,Scoring!$E$196,IF($CZ28=Scoring!$D$197,Scoring!$E$197,IF($CZ28=Scoring!$D$198,Scoring!$E$198,"")))</f>
        <v>0</v>
      </c>
      <c r="DB28" s="111" t="s">
        <v>6</v>
      </c>
      <c r="DC28" s="111">
        <f>IF($DB28=Scoring!$D$199,Scoring!$E$199,IF($DB28=Scoring!$D$200,Scoring!$E$200,IF($DB28=Scoring!$D$201,Scoring!$E$201,"")))</f>
        <v>20</v>
      </c>
      <c r="DD28" s="88" t="s">
        <v>77</v>
      </c>
      <c r="DE28" s="88">
        <f>IF($DD28=Scoring!$D$202,Scoring!$E$202,IF($DD28=Scoring!$D$203,Scoring!$E$203,IF($DD28=Scoring!$D$204,Scoring!$E$204,IF($DD28=Scoring!$D$205,Scoring!$E$205,""))))</f>
        <v>30</v>
      </c>
      <c r="DF28" s="123">
        <f t="shared" si="14"/>
        <v>50</v>
      </c>
      <c r="DG28" s="124">
        <f t="shared" si="15"/>
        <v>170</v>
      </c>
      <c r="DH28" s="125">
        <f t="shared" si="16"/>
        <v>930</v>
      </c>
      <c r="DI28" s="88" t="s">
        <v>6</v>
      </c>
      <c r="DJ28" s="88">
        <f>IF($DI28=Scoring!$D$219,Scoring!$E$219,IF($DI28=Scoring!$D$220,Scoring!$E$220,""))</f>
        <v>20</v>
      </c>
      <c r="DK28" s="88" t="s">
        <v>6</v>
      </c>
      <c r="DL28" s="88">
        <f>IF($DK28=Scoring!$D$221,Scoring!$E$221,IF($DK28=Scoring!$D$222,Scoring!$E$222,""))</f>
        <v>20</v>
      </c>
      <c r="DM28" s="88" t="s">
        <v>6</v>
      </c>
      <c r="DN28" s="88">
        <f>IF($DM28=Scoring!$D$223,Scoring!$E$223,IF($DM28=Scoring!$D$224,Scoring!$E$224,""))</f>
        <v>10</v>
      </c>
      <c r="DO28" s="88" t="s">
        <v>6</v>
      </c>
      <c r="DP28" s="88">
        <f>IF($DO28=Scoring!$D$225,Scoring!$E$225,IF($DO28=Scoring!$D$226,Scoring!$E$226,""))</f>
        <v>10</v>
      </c>
      <c r="DQ28" s="123">
        <f t="shared" si="17"/>
        <v>80</v>
      </c>
      <c r="DR28" s="88" t="s">
        <v>7</v>
      </c>
      <c r="DS28" s="88">
        <f>IF($DR28=Scoring!$D$237,Scoring!$E$237,IF($DR28=Scoring!$D$238,Scoring!$E$238,""))</f>
        <v>0</v>
      </c>
      <c r="DT28" s="88" t="s">
        <v>506</v>
      </c>
      <c r="DU28" s="88">
        <f>IF($DT28=Scoring!$D$240,Scoring!$E$240,IF($DT28=Scoring!$D$241,Scoring!$E$241,IF($DT28=Scoring!$D$242,Scoring!$E$242,IF($DT28=Scoring!$D$243,Scoring!$E$243,IF($DT28=Scoring!$D$244,Scoring!$E$244,IF($DT28=Scoring!$D$245,Scoring!$E$245,IF($DT28=Scoring!$D$246,Scoring!$E$246,"")))))))</f>
        <v>60</v>
      </c>
      <c r="DV28" s="88" t="s">
        <v>6</v>
      </c>
      <c r="DW28" s="88">
        <f>IF($DV28=Scoring!$D$247,Scoring!$E$247,IF($DV28=Scoring!$D$248,Scoring!$E$248,""))</f>
        <v>20</v>
      </c>
      <c r="DX28" s="88" t="s">
        <v>6</v>
      </c>
      <c r="DY28" s="88">
        <f>IF($DX28=Scoring!$D$249,Scoring!$E$249,IF($DX28=Scoring!$D$250,Scoring!$E$250,""))</f>
        <v>20</v>
      </c>
      <c r="DZ28" s="88" t="s">
        <v>6</v>
      </c>
      <c r="EA28" s="88">
        <f>IF($DZ28=Scoring!$D$251,Scoring!$E$251,IF($DZ28=Scoring!$D$252,Scoring!$E$252,""))</f>
        <v>10</v>
      </c>
      <c r="EB28" s="88" t="s">
        <v>6</v>
      </c>
      <c r="EC28" s="88">
        <f>IF($EB28=Scoring!$D$253,Scoring!$E$253,IF($EB28=Scoring!$D$254,Scoring!$E$254,""))</f>
        <v>10</v>
      </c>
      <c r="ED28" s="123">
        <f t="shared" si="4"/>
        <v>120</v>
      </c>
      <c r="EE28" s="88" t="s">
        <v>7</v>
      </c>
      <c r="EF28" s="88">
        <f>IF($EE28=Scoring!$D$257,Scoring!$E$257,IF($EE28=Scoring!$D$258,Scoring!$E$258,""))</f>
        <v>0</v>
      </c>
      <c r="EG28" s="88" t="s">
        <v>6</v>
      </c>
      <c r="EH28" s="88">
        <f>IF($EG28=Scoring!$D$259,Scoring!$E$259,IF($EG28=Scoring!$D$260,Scoring!$E$260,""))</f>
        <v>15</v>
      </c>
      <c r="EI28" s="88" t="s">
        <v>6</v>
      </c>
      <c r="EJ28" s="88">
        <f>IF($EI28=Scoring!$D$261,Scoring!$E$261,IF($EI28=Scoring!$D$262,Scoring!$E$262,""))</f>
        <v>15</v>
      </c>
      <c r="EK28" s="123">
        <f t="shared" si="20"/>
        <v>30</v>
      </c>
      <c r="EL28" s="126">
        <f t="shared" si="5"/>
        <v>230</v>
      </c>
      <c r="EM28" s="182">
        <f t="shared" si="6"/>
        <v>1160</v>
      </c>
      <c r="EN28" s="88" t="s">
        <v>410</v>
      </c>
      <c r="EO28" s="88">
        <f>IF($EN28=Scoring!$D$22,Scoring!$K$22,IF($EN28=Scoring!$D$23,Scoring!$K$23,IF($EN28=Scoring!$D$24,Scoring!$K$24,IF($EN28=Scoring!$D$25,Scoring!$K$25,IF($EN28=Scoring!$D$26,Scoring!$K$26,IF($EN28=Scoring!$D$27,Scoring!$K$27,""))))))</f>
        <v>0</v>
      </c>
      <c r="EP28" s="88" t="s">
        <v>6</v>
      </c>
      <c r="EQ28" s="88">
        <f>IF($EP28=Scoring!$D$43,Scoring!$K$43,IF($EP28=Scoring!$D$44,Scoring!$K$44,IF($EP28=Scoring!$D$45,Scoring!$K$45,"")))</f>
        <v>10</v>
      </c>
      <c r="ER28" s="88" t="s">
        <v>418</v>
      </c>
      <c r="ES28" s="88">
        <f>IF($ER28=Scoring!$D$52,Scoring!$K$52,IF($ER28=Scoring!$D$53,Scoring!$K$53,IF($ER28=Scoring!$D$54,Scoring!$K$54,IF($ER28=Scoring!$D$55,Scoring!$K$55,IF($ER28=Scoring!$D$56,Scoring!$K$56,"")))))</f>
        <v>20</v>
      </c>
      <c r="ET28" s="88" t="s">
        <v>6</v>
      </c>
      <c r="EU28" s="88">
        <f>IF($ET28=Scoring!$D$80,Scoring!$K$80,IF($ET28=Scoring!$D$81,Scoring!$K$81,""))</f>
        <v>10</v>
      </c>
      <c r="EV28" s="88" t="s">
        <v>6</v>
      </c>
      <c r="EW28" s="88">
        <f>IF($EV28=Scoring!$D$103,Scoring!$K$103,IF($EV28=Scoring!$D$104,Scoring!$K$104,IF($EV28=Scoring!$D$105,Scoring!$K$105,"")))</f>
        <v>10</v>
      </c>
      <c r="EX28" s="88" t="s">
        <v>6</v>
      </c>
      <c r="EY28" s="88">
        <f>IF($EX28=Scoring!$D$157,Scoring!$K$157,IF($EX28=Scoring!$D$158,Scoring!$K$158,IF($EX28=Scoring!$D$159,Scoring!$K$159,"")))</f>
        <v>15</v>
      </c>
      <c r="EZ28" s="88" t="s">
        <v>439</v>
      </c>
      <c r="FA28" s="88">
        <f>IF($EZ28=Scoring!$J$160,Scoring!$K$160,IF($EZ28=Scoring!$J$161,Scoring!$K$161,IF($EZ28=Scoring!$J$162,Scoring!$K$162,IF($EZ28=Scoring!$J$163,Scoring!$K$163,""))))</f>
        <v>10</v>
      </c>
      <c r="FB28" s="88" t="s">
        <v>7</v>
      </c>
      <c r="FC28" s="88">
        <f>IF($FB28=Scoring!$D$166,Scoring!$K$166,IF($FB28=Scoring!$D$167,Scoring!$K$167,""))</f>
        <v>0</v>
      </c>
      <c r="FD28" s="88" t="s">
        <v>6</v>
      </c>
      <c r="FE28" s="88">
        <f>IF($FD28=Scoring!$D$227,Scoring!$K$227,IF($FD28=Scoring!$D$228,Scoring!$K$228,""))</f>
        <v>10</v>
      </c>
      <c r="FF28" s="88" t="s">
        <v>6</v>
      </c>
      <c r="FG28" s="88">
        <f>IF($FF28=Scoring!$D$229,Scoring!$K$229,IF($FF28=Scoring!$D$230,Scoring!$K$230,""))</f>
        <v>10</v>
      </c>
      <c r="FH28" s="88" t="s">
        <v>7</v>
      </c>
      <c r="FI28" s="88">
        <f>IF($FH28=Scoring!$D$231,Scoring!$K$231,IF($FH28=Scoring!$D$232,Scoring!$K$232,""))</f>
        <v>0</v>
      </c>
      <c r="FJ28" s="88" t="s">
        <v>7</v>
      </c>
      <c r="FK28" s="88">
        <f>IF($FJ28=Scoring!$D$233,Scoring!$K$233,IF($FJ28=Scoring!$D$234,Scoring!$K$234,""))</f>
        <v>0</v>
      </c>
      <c r="FL28" s="126">
        <f t="shared" si="18"/>
        <v>85</v>
      </c>
      <c r="FM28" s="88" t="s">
        <v>454</v>
      </c>
      <c r="FN28" s="88"/>
      <c r="FO28" s="88" t="s">
        <v>534</v>
      </c>
      <c r="FP28" s="88"/>
      <c r="FQ28" s="88" t="s">
        <v>534</v>
      </c>
      <c r="FR28" s="88">
        <v>10</v>
      </c>
      <c r="FS28" s="88" t="s">
        <v>525</v>
      </c>
      <c r="FT28" s="88"/>
      <c r="FU28" s="88" t="s">
        <v>525</v>
      </c>
      <c r="FV28" s="88"/>
    </row>
    <row r="29" spans="1:178" s="1" customFormat="1">
      <c r="A29" s="85" t="s">
        <v>115</v>
      </c>
      <c r="B29" s="252" t="s">
        <v>357</v>
      </c>
      <c r="C29" s="252" t="s">
        <v>562</v>
      </c>
      <c r="D29" s="252" t="s">
        <v>358</v>
      </c>
      <c r="E29" s="252" t="s">
        <v>563</v>
      </c>
      <c r="F29" s="88" t="s">
        <v>6</v>
      </c>
      <c r="G29" s="88">
        <f>IF($F29=Scoring!$D$5,Scoring!$E$5,IF($F29=Scoring!$D$6,Scoring!$E$6,""))</f>
        <v>20</v>
      </c>
      <c r="H29" s="88" t="s">
        <v>6</v>
      </c>
      <c r="I29" s="88">
        <f>IF($H29=Scoring!$D$7,Scoring!$E$7,IF($H29=Scoring!$D$8,Scoring!$E$8,""))</f>
        <v>20</v>
      </c>
      <c r="J29" s="111" t="s">
        <v>623</v>
      </c>
      <c r="K29" s="88">
        <f>IF($J29=Scoring!$J$9,Scoring!$K$9,IF($J29=Scoring!$J$10,Scoring!$K$10,IF($J29=Scoring!$J$11,Scoring!$K$11,"")))</f>
        <v>10</v>
      </c>
      <c r="L29" s="88" t="s">
        <v>6</v>
      </c>
      <c r="M29" s="88">
        <f>IF($L29=Scoring!$D$12,Scoring!$G$12,IF($L29=Scoring!$D$13,Scoring!$G$13,""))</f>
        <v>10</v>
      </c>
      <c r="N29" s="86">
        <f t="shared" si="7"/>
        <v>40</v>
      </c>
      <c r="O29" s="88" t="s">
        <v>6</v>
      </c>
      <c r="P29" s="88">
        <f>IF($O29=Scoring!$D$14,Scoring!$E$14,IF($O29=Scoring!$D$15,Scoring!$E$15,""))</f>
        <v>30</v>
      </c>
      <c r="Q29" s="111" t="s">
        <v>600</v>
      </c>
      <c r="R29" s="111">
        <f>IF($Q29=Scoring!$D$16,Scoring!$E$16,IF($Q29=Scoring!$D$17,Scoring!$E$17,IF($Q29=Scoring!$D$18,Scoring!$E$18,"")))</f>
        <v>20</v>
      </c>
      <c r="S29" s="86">
        <f t="shared" si="8"/>
        <v>50</v>
      </c>
      <c r="T29" s="111" t="s">
        <v>6</v>
      </c>
      <c r="U29" s="88">
        <f>IF($T29=Scoring!$J$19,Scoring!$K$19,IF($T29=Scoring!$J$20,Scoring!$K$20,IF($T29=Scoring!$J$21,Scoring!$K$21,"")))</f>
        <v>20</v>
      </c>
      <c r="V29" s="88" t="s">
        <v>512</v>
      </c>
      <c r="W29" s="88">
        <f>IF($V29=Scoring!$J$28,Scoring!$K$28,IF($V29=Scoring!$J$29,Scoring!$K$29,IF($V29=Scoring!$J$30,Scoring!$K$30,IF($V29=Scoring!$J$31,Scoring!$K$31,IF($V29=Scoring!$J$32,Scoring!$K$32,IF($V29=Scoring!$J$33,Scoring!$K$33,IF($V29=Scoring!$J$34,Scoring!$K$34,"")))))))</f>
        <v>50</v>
      </c>
      <c r="X29" s="88" t="s">
        <v>6</v>
      </c>
      <c r="Y29" s="88">
        <f>IF($X29=Scoring!$D$35,Scoring!$E$35,IF($X29=Scoring!$D$36,Scoring!$E$36,IF($X29=Scoring!$D$37,Scoring!$E$37,"")))</f>
        <v>20</v>
      </c>
      <c r="Z29" s="88" t="s">
        <v>6</v>
      </c>
      <c r="AA29" s="88">
        <f>IF($Z29=Scoring!$D$38,Scoring!$G$38,IF($Z29=Scoring!$D$39,Scoring!$G$39,""))</f>
        <v>10</v>
      </c>
      <c r="AB29" s="86">
        <f t="shared" si="9"/>
        <v>30</v>
      </c>
      <c r="AC29" s="88" t="s">
        <v>6</v>
      </c>
      <c r="AD29" s="88">
        <f>IF($AC29=Scoring!$D$40,Scoring!$E$40,IF($AC29=Scoring!$D$41,Scoring!$E$41,IF($AC29=Scoring!$D$42,Scoring!$E$42,"")))</f>
        <v>10</v>
      </c>
      <c r="AE29" s="88" t="s">
        <v>6</v>
      </c>
      <c r="AF29" s="88">
        <f>IF($AE29=Scoring!$D$46,Scoring!$E$46,IF($AE29=Scoring!$D$47,Scoring!$E$47,""))</f>
        <v>20</v>
      </c>
      <c r="AG29" s="88" t="s">
        <v>317</v>
      </c>
      <c r="AH29" s="88">
        <f>IF($AG29=Scoring!$H$48,Scoring!$I$48,IF($AG29=Scoring!$H$49,Scoring!$I$49,IF($AG29=Scoring!$H$50,Scoring!$I$50,IF($AG29=Scoring!$H$51,Scoring!$I$51,""))))</f>
        <v>50</v>
      </c>
      <c r="AI29" s="88" t="s">
        <v>6</v>
      </c>
      <c r="AJ29" s="88">
        <f>IF($AI29=Scoring!$D$57,Scoring!$E$57,IF($AI29=Scoring!$D$58,Scoring!$E$58,""))</f>
        <v>30</v>
      </c>
      <c r="AK29" s="123">
        <f t="shared" si="0"/>
        <v>350</v>
      </c>
      <c r="AL29" s="88" t="s">
        <v>6</v>
      </c>
      <c r="AM29" s="88">
        <f>IF($AL29=Scoring!$D$63,Scoring!$E$63,IF($AL29=Scoring!$D$64,Scoring!$E$64,""))</f>
        <v>20</v>
      </c>
      <c r="AN29" s="88" t="s">
        <v>13</v>
      </c>
      <c r="AO29" s="88">
        <f>IF($AN29=Scoring!$D$65,Scoring!$E$65,IF($AN29=Scoring!$D$66,Scoring!$E$66,IF($AN29=Scoring!$D$67,Scoring!$E$67,"")))</f>
        <v>10</v>
      </c>
      <c r="AP29" s="88" t="s">
        <v>13</v>
      </c>
      <c r="AQ29" s="88">
        <f>IF($AP29=Scoring!$D$68,Scoring!$E$68,IF($AP29=Scoring!$D$69,Scoring!$E$69,IF($AP29=Scoring!$D$70,Scoring!$E$70,IF($AP29=Scoring!$D$71,Scoring!$E$71,""))))</f>
        <v>40</v>
      </c>
      <c r="AR29" s="111" t="s">
        <v>13</v>
      </c>
      <c r="AS29" s="111">
        <f>IF($AR29=Scoring!$D$72,Scoring!$E$72,IF($AR29=Scoring!$D$73,Scoring!$E$73,IF($AR29=Scoring!$D$74,Scoring!$E$74,"")))</f>
        <v>30</v>
      </c>
      <c r="AT29" s="111" t="s">
        <v>13</v>
      </c>
      <c r="AU29" s="111">
        <f>IF($AT29=Scoring!$D$75,Scoring!$E$75,IF($AT29=Scoring!$D$76,Scoring!$E$76,IF($AT29=Scoring!$D$77,Scoring!$E$77,IF($AT29=Scoring!$D$78,Scoring!$E$78,IF($AT29=Scoring!$D$79,Scoring!$E$79,"")))))</f>
        <v>30</v>
      </c>
      <c r="AV29" s="88">
        <f t="shared" si="19"/>
        <v>60</v>
      </c>
      <c r="AW29" s="88" t="s">
        <v>53</v>
      </c>
      <c r="AX29" s="88" t="str">
        <f>IF($AW29=Scoring!$D$82,Scoring!$K$82,"")</f>
        <v>n/a</v>
      </c>
      <c r="AY29" s="123">
        <f t="shared" si="1"/>
        <v>140</v>
      </c>
      <c r="AZ29" s="111">
        <v>1</v>
      </c>
      <c r="BA29" s="88">
        <f>IF($AZ29=Scoring!$J$85,Scoring!$K$85,IF($AZ29=Scoring!$J$86,Scoring!$K$86,IF($AZ29=Scoring!$J$87,Scoring!$K$87,IF($AZ29=Scoring!$J$88,Scoring!$K$88,IF($AZ29=Scoring!$J$89,Scoring!$K$89,IF($AZ29=Scoring!$J$89,Scoring!$K$89,IF($AZ29=Scoring!$J$89,Scoring!$K$89,"")))))))</f>
        <v>30</v>
      </c>
      <c r="BB29" s="88" t="s">
        <v>407</v>
      </c>
      <c r="BC29" s="88">
        <f>IF($BB29=Scoring!$J$92,Scoring!$K$92,IF($BB29=Scoring!$J$93,Scoring!$K$93,IF($BB29=Scoring!$J$94,Scoring!$K$94,IF($BB29=Scoring!$J$95,Scoring!$K$95,IF($BB29=Scoring!$J$96,Scoring!$K$96,IF($BB29=Scoring!$J$97,Scoring!$K$97,IF($BB29=Scoring!$J$99,Scoring!$K$99,"")))))))</f>
        <v>15</v>
      </c>
      <c r="BD29" s="88" t="s">
        <v>6</v>
      </c>
      <c r="BE29" s="88">
        <f>IF($BD29=Scoring!$D$100,Scoring!$E$100,IF($BD29=Scoring!$D$101,Scoring!$E$101,IF($BD29=Scoring!$D$102,Scoring!$E$102,"")))</f>
        <v>15</v>
      </c>
      <c r="BF29" s="123">
        <f t="shared" si="2"/>
        <v>70</v>
      </c>
      <c r="BG29" s="156">
        <f t="shared" si="10"/>
        <v>560</v>
      </c>
      <c r="BH29" s="88" t="s">
        <v>97</v>
      </c>
      <c r="BI29" s="88">
        <f>IF($BH29=Scoring!$D$108,Scoring!$E$108,IF($BH29=Scoring!$D$109,Scoring!$E$109,IF($BH29=Scoring!$D$110,Scoring!$E$110,IF($BH29=Scoring!$D$111,Scoring!$E$111,IF($BH29=Scoring!$D$112,Scoring!$E$112,IF($BH29=Scoring!$D$113,Scoring!$E$113,IF($BH29=Scoring!$D$114,Scoring!$E$114,IF($BH29=Scoring!$D$115,Scoring!$E$115,IF($BH29=Scoring!$D$116,Scoring!$E$116,IF($BH29=Scoring!$D$117,Scoring!$E$117,""))))))))))</f>
        <v>80</v>
      </c>
      <c r="BJ29" s="88" t="s">
        <v>6</v>
      </c>
      <c r="BK29" s="88">
        <f>IF($BJ29=Scoring!$D$118,Scoring!$E$118,IF($BJ29=Scoring!$D$119,Scoring!$E$119,""))</f>
        <v>40</v>
      </c>
      <c r="BL29" s="88" t="s">
        <v>36</v>
      </c>
      <c r="BM29" s="88">
        <f>IF($BL29=Scoring!$D$120,Scoring!$E$120,IF($BL29=Scoring!$D$121,Scoring!$E$121,IF($BL29=Scoring!$D$122,Scoring!$E$122,IF($BL29=Scoring!$D$123,Scoring!$E$123,IF($BL29=Scoring!$D$124,Scoring!$E$124,"")))))</f>
        <v>25</v>
      </c>
      <c r="BN29" s="88" t="s">
        <v>40</v>
      </c>
      <c r="BO29" s="88">
        <f>IF($BN29=Scoring!$D$125,Scoring!$E$125,IF($BN29=Scoring!$D$126,Scoring!$E$126,IF($BN29=Scoring!$D$127,Scoring!$E$127,IF($BN29=Scoring!$D$128,Scoring!$E$128,IF($BN29=Scoring!$D$129,Scoring!$E$129,IF($BN29=Scoring!$D$130,Scoring!$E$130,IF($BN29=Scoring!$D$131,Scoring!$E$131,"")))))))</f>
        <v>20</v>
      </c>
      <c r="BP29" s="88" t="s">
        <v>51</v>
      </c>
      <c r="BQ29" s="88">
        <f>IF($BP29=Scoring!$J$133,Scoring!$K$133,IF($BP29=Scoring!$J$134,Scoring!$K$134,IF($BP29=Scoring!$J$135,Scoring!$K$135,IF($BP29=Scoring!$J$136,Scoring!$K$136,IF($BP29=Scoring!$J$137,Scoring!$K$137,IF($BP29=Scoring!$J$138,Scoring!$K$138,IF($BP29=Scoring!$J$139,Scoring!$K$139,IF($BP29=Scoring!$J$140,Scoring!$K$140,""))))))))</f>
        <v>10</v>
      </c>
      <c r="BR29" s="86">
        <f t="shared" si="11"/>
        <v>55</v>
      </c>
      <c r="BS29" s="183" t="s">
        <v>564</v>
      </c>
      <c r="BT29" s="183" t="s">
        <v>565</v>
      </c>
      <c r="BU29" s="183" t="s">
        <v>554</v>
      </c>
      <c r="BV29" s="183" t="s">
        <v>553</v>
      </c>
      <c r="BW29" s="183"/>
      <c r="BX29" s="183" t="s">
        <v>566</v>
      </c>
      <c r="BY29" s="183" t="s">
        <v>549</v>
      </c>
      <c r="BZ29" s="183"/>
      <c r="CA29" s="183"/>
      <c r="CB29" s="183"/>
      <c r="CC29" s="88" t="s">
        <v>6</v>
      </c>
      <c r="CD29" s="88">
        <f>IF($CC29=Scoring!$D$151,Scoring!$G$151,IF($CC29=Scoring!$D$152,Scoring!$G$152,""))</f>
        <v>20</v>
      </c>
      <c r="CE29" s="88" t="s">
        <v>6</v>
      </c>
      <c r="CF29" s="88">
        <f>IF($CE29=Scoring!$D$153,Scoring!$K$153,IF($CE29=Scoring!$D$154,Scoring!$K$154,""))</f>
        <v>20</v>
      </c>
      <c r="CG29" s="88" t="s">
        <v>6</v>
      </c>
      <c r="CH29" s="88">
        <f>IF($CG29=Scoring!$D$155,Scoring!$G$155,IF($CG29=Scoring!$D$156,Scoring!$G$156,""))</f>
        <v>10</v>
      </c>
      <c r="CI29" s="88" t="s">
        <v>6</v>
      </c>
      <c r="CJ29" s="88">
        <f>IF($CI29=Scoring!$D$164,Scoring!$G$164,IF($CI29=Scoring!$D$165,Scoring!$G$165,""))</f>
        <v>20</v>
      </c>
      <c r="CK29" s="156">
        <f t="shared" si="3"/>
        <v>265</v>
      </c>
      <c r="CL29" s="88" t="s">
        <v>7</v>
      </c>
      <c r="CM29" s="88">
        <f>IF($CL29=Scoring!$D$171,Scoring!$E$171,IF($CL29=Scoring!$D$172,Scoring!$E$172,""))</f>
        <v>0</v>
      </c>
      <c r="CN29" s="88" t="s">
        <v>68</v>
      </c>
      <c r="CO29" s="88">
        <f>IF($CN29=Scoring!$D$173,Scoring!$E$173,IF($CN29=Scoring!$D$174,Scoring!$E$174,IF($CN29=Scoring!$D$175,Scoring!$E$175,IF($CN29=Scoring!$D$176,Scoring!$E$176,""))))</f>
        <v>40</v>
      </c>
      <c r="CP29" s="88" t="s">
        <v>68</v>
      </c>
      <c r="CQ29" s="88">
        <f>IF($CP29=Scoring!$D$177,Scoring!$E$177,IF($CP29=Scoring!$D$178,Scoring!$E$178,IF($CP29=Scoring!$D$179,Scoring!$E$179,IF($CP29=Scoring!$D$180,Scoring!$E$180,""))))</f>
        <v>50</v>
      </c>
      <c r="CR29" s="123">
        <f t="shared" si="12"/>
        <v>90</v>
      </c>
      <c r="CS29" s="111" t="s">
        <v>68</v>
      </c>
      <c r="CT29" s="88">
        <f>IF($CS29=Scoring!$D$183,Scoring!$E$183,IF($CS29=Scoring!$D$184,Scoring!$E$184,IF($CS29=Scoring!$D$185,Scoring!$E$185,IF($CS29=Scoring!$D$186,Scoring!$E$186,""))))</f>
        <v>30</v>
      </c>
      <c r="CU29" s="88" t="s">
        <v>68</v>
      </c>
      <c r="CV29" s="88">
        <f>IF($CU29=Scoring!$D$183,Scoring!$E$183,IF($CU29=Scoring!$D$184,Scoring!$E$184,IF($CU29=Scoring!$D$185,Scoring!$E$185,IF($CU29=Scoring!$D$186,Scoring!$E$186,""))))</f>
        <v>30</v>
      </c>
      <c r="CW29" s="123">
        <f t="shared" si="13"/>
        <v>60</v>
      </c>
      <c r="CX29" s="88" t="s">
        <v>7</v>
      </c>
      <c r="CY29" s="88">
        <f>IF($CX29=Scoring!$D$193,Scoring!$E$193,IF($CX29=Scoring!$D$194,Scoring!$E$194,IF($CX29=Scoring!$D$195,Scoring!$E$195,"")))</f>
        <v>0</v>
      </c>
      <c r="CZ29" s="88" t="s">
        <v>7</v>
      </c>
      <c r="DA29" s="88">
        <f>IF($CZ29=Scoring!$D$196,Scoring!$E$196,IF($CZ29=Scoring!$D$197,Scoring!$E$197,IF($CZ29=Scoring!$D$198,Scoring!$E$198,"")))</f>
        <v>0</v>
      </c>
      <c r="DB29" s="88" t="s">
        <v>6</v>
      </c>
      <c r="DC29" s="88">
        <f>IF($DB29=Scoring!$D$199,Scoring!$E$199,IF($DB29=Scoring!$D$200,Scoring!$E$200,IF($DB29=Scoring!$D$201,Scoring!$E$201,"")))</f>
        <v>20</v>
      </c>
      <c r="DD29" s="88" t="s">
        <v>77</v>
      </c>
      <c r="DE29" s="88">
        <f>IF($DD29=Scoring!$D$202,Scoring!$E$202,IF($DD29=Scoring!$D$203,Scoring!$E$203,IF($DD29=Scoring!$D$204,Scoring!$E$204,IF($DD29=Scoring!$D$205,Scoring!$E$205,""))))</f>
        <v>30</v>
      </c>
      <c r="DF29" s="123">
        <f t="shared" si="14"/>
        <v>50</v>
      </c>
      <c r="DG29" s="124">
        <f t="shared" si="15"/>
        <v>200</v>
      </c>
      <c r="DH29" s="125">
        <f t="shared" si="16"/>
        <v>1025</v>
      </c>
      <c r="DI29" s="88" t="s">
        <v>6</v>
      </c>
      <c r="DJ29" s="88">
        <f>IF($DI29=Scoring!$D$219,Scoring!$E$219,IF($DI29=Scoring!$D$220,Scoring!$E$220,""))</f>
        <v>20</v>
      </c>
      <c r="DK29" s="88" t="s">
        <v>6</v>
      </c>
      <c r="DL29" s="88">
        <f>IF($DK29=Scoring!$D$221,Scoring!$E$221,IF($DK29=Scoring!$D$222,Scoring!$E$222,""))</f>
        <v>20</v>
      </c>
      <c r="DM29" s="88" t="s">
        <v>6</v>
      </c>
      <c r="DN29" s="88">
        <f>IF($DM29=Scoring!$D$223,Scoring!$E$223,IF($DM29=Scoring!$D$224,Scoring!$E$224,""))</f>
        <v>10</v>
      </c>
      <c r="DO29" s="88" t="s">
        <v>6</v>
      </c>
      <c r="DP29" s="88">
        <f>IF($DO29=Scoring!$D$225,Scoring!$E$225,IF($DO29=Scoring!$D$226,Scoring!$E$226,""))</f>
        <v>10</v>
      </c>
      <c r="DQ29" s="123">
        <f t="shared" si="17"/>
        <v>80</v>
      </c>
      <c r="DR29" s="88" t="s">
        <v>7</v>
      </c>
      <c r="DS29" s="88">
        <f>IF($DR29=Scoring!$D$237,Scoring!$E$237,IF($DR29=Scoring!$D$238,Scoring!$E$238,""))</f>
        <v>0</v>
      </c>
      <c r="DT29" s="88" t="s">
        <v>93</v>
      </c>
      <c r="DU29" s="88">
        <f>IF($DT29=Scoring!$D$240,Scoring!$E$240,IF($DT29=Scoring!$D$241,Scoring!$E$241,IF($DT29=Scoring!$D$242,Scoring!$E$242,IF($DT29=Scoring!$D$243,Scoring!$E$243,IF($DT29=Scoring!$D$244,Scoring!$E$244,IF($DT29=Scoring!$D$245,Scoring!$E$245,IF($DT29=Scoring!$D$246,Scoring!$E$246,"")))))))</f>
        <v>20</v>
      </c>
      <c r="DV29" s="88" t="s">
        <v>6</v>
      </c>
      <c r="DW29" s="88">
        <f>IF($DV29=Scoring!$D$247,Scoring!$E$247,IF($DV29=Scoring!$D$248,Scoring!$E$248,""))</f>
        <v>20</v>
      </c>
      <c r="DX29" s="88" t="s">
        <v>6</v>
      </c>
      <c r="DY29" s="88">
        <f>IF($DX29=Scoring!$D$249,Scoring!$E$249,IF($DX29=Scoring!$D$250,Scoring!$E$250,""))</f>
        <v>20</v>
      </c>
      <c r="DZ29" s="88" t="s">
        <v>6</v>
      </c>
      <c r="EA29" s="88">
        <f>IF($DZ29=Scoring!$D$251,Scoring!$E$251,IF($DZ29=Scoring!$D$252,Scoring!$E$252,""))</f>
        <v>10</v>
      </c>
      <c r="EB29" s="88" t="s">
        <v>6</v>
      </c>
      <c r="EC29" s="88">
        <f>IF($EB29=Scoring!$D$253,Scoring!$E$253,IF($EB29=Scoring!$D$254,Scoring!$E$254,""))</f>
        <v>10</v>
      </c>
      <c r="ED29" s="123">
        <f t="shared" si="4"/>
        <v>80</v>
      </c>
      <c r="EE29" s="88" t="s">
        <v>6</v>
      </c>
      <c r="EF29" s="88">
        <f>IF($EE29=Scoring!$D$257,Scoring!$E$257,IF($EE29=Scoring!$D$258,Scoring!$E$258,""))</f>
        <v>20</v>
      </c>
      <c r="EG29" s="88" t="s">
        <v>6</v>
      </c>
      <c r="EH29" s="88">
        <f>IF($EG29=Scoring!$D$259,Scoring!$E$259,IF($EG29=Scoring!$D$260,Scoring!$E$260,""))</f>
        <v>15</v>
      </c>
      <c r="EI29" s="88" t="s">
        <v>6</v>
      </c>
      <c r="EJ29" s="88">
        <f>IF($EI29=Scoring!$D$261,Scoring!$E$261,IF($EI29=Scoring!$D$262,Scoring!$E$262,""))</f>
        <v>15</v>
      </c>
      <c r="EK29" s="123">
        <f t="shared" si="20"/>
        <v>50</v>
      </c>
      <c r="EL29" s="126">
        <f t="shared" si="5"/>
        <v>210</v>
      </c>
      <c r="EM29" s="182">
        <f t="shared" si="6"/>
        <v>1235</v>
      </c>
      <c r="EN29" s="88" t="s">
        <v>410</v>
      </c>
      <c r="EO29" s="88">
        <f>IF($EN29=Scoring!$D$22,Scoring!$K$22,IF($EN29=Scoring!$D$23,Scoring!$K$23,IF($EN29=Scoring!$D$24,Scoring!$K$24,IF($EN29=Scoring!$D$25,Scoring!$K$25,IF($EN29=Scoring!$D$26,Scoring!$K$26,IF($EN29=Scoring!$D$27,Scoring!$K$27,""))))))</f>
        <v>0</v>
      </c>
      <c r="EP29" s="88" t="s">
        <v>6</v>
      </c>
      <c r="EQ29" s="88">
        <f>IF($EP29=Scoring!$D$43,Scoring!$K$43,IF($EP29=Scoring!$D$44,Scoring!$K$44,IF($EP29=Scoring!$D$45,Scoring!$K$45,"")))</f>
        <v>10</v>
      </c>
      <c r="ER29" s="111" t="s">
        <v>418</v>
      </c>
      <c r="ES29" s="111">
        <f>IF($ER29=Scoring!$D$52,Scoring!$K$52,IF($ER29=Scoring!$D$53,Scoring!$K$53,IF($ER29=Scoring!$D$54,Scoring!$K$54,IF($ER29=Scoring!$D$55,Scoring!$K$55,IF($ER29=Scoring!$D$56,Scoring!$K$56,"")))))</f>
        <v>20</v>
      </c>
      <c r="ET29" s="111" t="s">
        <v>6</v>
      </c>
      <c r="EU29" s="88">
        <f>IF($ET29=Scoring!$D$80,Scoring!$K$80,IF($ET29=Scoring!$D$81,Scoring!$K$81,""))</f>
        <v>10</v>
      </c>
      <c r="EV29" s="88" t="s">
        <v>6</v>
      </c>
      <c r="EW29" s="88">
        <f>IF($EV29=Scoring!$D$103,Scoring!$K$103,IF($EV29=Scoring!$D$104,Scoring!$K$104,IF($EV29=Scoring!$D$105,Scoring!$K$105,"")))</f>
        <v>10</v>
      </c>
      <c r="EX29" s="88" t="s">
        <v>6</v>
      </c>
      <c r="EY29" s="88">
        <f>IF($EX29=Scoring!$D$157,Scoring!$K$157,IF($EX29=Scoring!$D$158,Scoring!$K$158,IF($EX29=Scoring!$D$159,Scoring!$K$159,"")))</f>
        <v>15</v>
      </c>
      <c r="EZ29" s="88" t="s">
        <v>441</v>
      </c>
      <c r="FA29" s="88">
        <f>IF($EZ29=Scoring!$J$160,Scoring!$K$160,IF($EZ29=Scoring!$J$161,Scoring!$K$161,IF($EZ29=Scoring!$J$162,Scoring!$K$162,IF($EZ29=Scoring!$J$163,Scoring!$K$163,""))))</f>
        <v>5</v>
      </c>
      <c r="FB29" s="88" t="s">
        <v>7</v>
      </c>
      <c r="FC29" s="88">
        <f>IF($FB29=Scoring!$D$166,Scoring!$K$166,IF($FB29=Scoring!$D$167,Scoring!$K$167,""))</f>
        <v>0</v>
      </c>
      <c r="FD29" s="88" t="s">
        <v>7</v>
      </c>
      <c r="FE29" s="88">
        <f>IF($FD29=Scoring!$D$227,Scoring!$K$227,IF($FD29=Scoring!$D$228,Scoring!$K$228,""))</f>
        <v>0</v>
      </c>
      <c r="FF29" s="88" t="s">
        <v>6</v>
      </c>
      <c r="FG29" s="88">
        <f>IF($FF29=Scoring!$D$229,Scoring!$K$229,IF($FF29=Scoring!$D$230,Scoring!$K$230,""))</f>
        <v>10</v>
      </c>
      <c r="FH29" s="88" t="s">
        <v>6</v>
      </c>
      <c r="FI29" s="88">
        <f>IF($FH29=Scoring!$D$231,Scoring!$K$231,IF($FH29=Scoring!$D$232,Scoring!$K$232,""))</f>
        <v>5</v>
      </c>
      <c r="FJ29" s="88" t="s">
        <v>6</v>
      </c>
      <c r="FK29" s="88">
        <f>IF($FJ29=Scoring!$D$233,Scoring!$K$233,IF($FJ29=Scoring!$D$234,Scoring!$K$234,""))</f>
        <v>5</v>
      </c>
      <c r="FL29" s="126">
        <f t="shared" si="18"/>
        <v>80</v>
      </c>
      <c r="FM29" s="88" t="s">
        <v>454</v>
      </c>
      <c r="FN29" s="88"/>
      <c r="FO29" s="88" t="s">
        <v>534</v>
      </c>
      <c r="FP29" s="88"/>
      <c r="FQ29" s="88" t="s">
        <v>534</v>
      </c>
      <c r="FR29" s="88">
        <v>10</v>
      </c>
      <c r="FS29" s="88" t="s">
        <v>1</v>
      </c>
      <c r="FT29" s="88"/>
      <c r="FU29" s="88" t="s">
        <v>1</v>
      </c>
      <c r="FV29" s="88"/>
    </row>
    <row r="30" spans="1:178" s="1" customFormat="1">
      <c r="A30" s="85" t="s">
        <v>114</v>
      </c>
      <c r="B30" s="252" t="s">
        <v>537</v>
      </c>
      <c r="C30" s="252" t="s">
        <v>536</v>
      </c>
      <c r="D30" s="252" t="s">
        <v>538</v>
      </c>
      <c r="E30" s="252" t="s">
        <v>539</v>
      </c>
      <c r="F30" s="88" t="s">
        <v>6</v>
      </c>
      <c r="G30" s="88">
        <f>IF($F30=Scoring!$D$5,Scoring!$E$5,IF($F30=Scoring!$D$6,Scoring!$E$6,""))</f>
        <v>20</v>
      </c>
      <c r="H30" s="88" t="s">
        <v>6</v>
      </c>
      <c r="I30" s="88">
        <f>IF($H30=Scoring!$D$7,Scoring!$E$7,IF($H30=Scoring!$D$8,Scoring!$E$8,""))</f>
        <v>20</v>
      </c>
      <c r="J30" s="111" t="s">
        <v>623</v>
      </c>
      <c r="K30" s="88">
        <f>IF($J30=Scoring!$J$9,Scoring!$K$9,IF($J30=Scoring!$J$10,Scoring!$K$10,IF($J30=Scoring!$J$11,Scoring!$K$11,"")))</f>
        <v>10</v>
      </c>
      <c r="L30" s="88" t="s">
        <v>6</v>
      </c>
      <c r="M30" s="88">
        <f>IF($L30=Scoring!$D$12,Scoring!$G$12,IF($L30=Scoring!$D$13,Scoring!$G$13,""))</f>
        <v>10</v>
      </c>
      <c r="N30" s="86">
        <f t="shared" si="7"/>
        <v>40</v>
      </c>
      <c r="O30" s="88" t="s">
        <v>6</v>
      </c>
      <c r="P30" s="88">
        <f>IF($O30=Scoring!$D$14,Scoring!$E$14,IF($O30=Scoring!$D$15,Scoring!$E$15,""))</f>
        <v>30</v>
      </c>
      <c r="Q30" s="88" t="s">
        <v>6</v>
      </c>
      <c r="R30" s="88">
        <f>IF($Q30=Scoring!$D$16,Scoring!$E$16,IF($Q30=Scoring!$D$17,Scoring!$E$17,IF($Q30=Scoring!$D$18,Scoring!$E$18,"")))</f>
        <v>20</v>
      </c>
      <c r="S30" s="86">
        <f t="shared" si="8"/>
        <v>50</v>
      </c>
      <c r="T30" s="111" t="s">
        <v>6</v>
      </c>
      <c r="U30" s="88">
        <f>IF($T30=Scoring!$J$19,Scoring!$K$19,IF($T30=Scoring!$J$20,Scoring!$K$20,IF($T30=Scoring!$J$21,Scoring!$K$21,"")))</f>
        <v>20</v>
      </c>
      <c r="V30" s="111" t="s">
        <v>14</v>
      </c>
      <c r="W30" s="111">
        <f>IF($V30=Scoring!$J$28,Scoring!$K$28,IF($V30=Scoring!$J$29,Scoring!$K$29,IF($V30=Scoring!$J$30,Scoring!$K$30,IF($V30=Scoring!$J$31,Scoring!$K$31,IF($V30=Scoring!$J$32,Scoring!$K$32,IF($V30=Scoring!$J$33,Scoring!$K$33,IF($V30=Scoring!$J$34,Scoring!$K$34,"")))))))</f>
        <v>50</v>
      </c>
      <c r="X30" s="88" t="s">
        <v>6</v>
      </c>
      <c r="Y30" s="88">
        <f>IF($X30=Scoring!$D$35,Scoring!$E$35,IF($X30=Scoring!$D$36,Scoring!$E$36,IF($X30=Scoring!$D$37,Scoring!$E$37,"")))</f>
        <v>20</v>
      </c>
      <c r="Z30" s="88" t="s">
        <v>6</v>
      </c>
      <c r="AA30" s="88">
        <f>IF($Z30=Scoring!$D$38,Scoring!$G$38,IF($Z30=Scoring!$D$39,Scoring!$G$39,""))</f>
        <v>10</v>
      </c>
      <c r="AB30" s="86">
        <f t="shared" si="9"/>
        <v>30</v>
      </c>
      <c r="AC30" s="88" t="s">
        <v>6</v>
      </c>
      <c r="AD30" s="88">
        <f>IF($AC30=Scoring!$D$40,Scoring!$E$40,IF($AC30=Scoring!$D$41,Scoring!$E$41,IF($AC30=Scoring!$D$42,Scoring!$E$42,"")))</f>
        <v>10</v>
      </c>
      <c r="AE30" s="88" t="s">
        <v>6</v>
      </c>
      <c r="AF30" s="88">
        <f>IF($AE30=Scoring!$D$46,Scoring!$E$46,IF($AE30=Scoring!$D$47,Scoring!$E$47,""))</f>
        <v>20</v>
      </c>
      <c r="AG30" s="88" t="s">
        <v>21</v>
      </c>
      <c r="AH30" s="88">
        <f>IF($AG30=Scoring!$D$48,Scoring!$E$48,IF($AG30=Scoring!$D$49,Scoring!$E$49,IF($AG30=Scoring!$D$50,Scoring!$E$50,IF($AG30=Scoring!$D$51,Scoring!$E$51,""))))</f>
        <v>50</v>
      </c>
      <c r="AI30" s="88" t="s">
        <v>6</v>
      </c>
      <c r="AJ30" s="88">
        <f>IF($AI30=Scoring!$D$57,Scoring!$E$57,IF($AI30=Scoring!$D$58,Scoring!$E$58,""))</f>
        <v>30</v>
      </c>
      <c r="AK30" s="123">
        <f t="shared" si="0"/>
        <v>370</v>
      </c>
      <c r="AL30" s="88" t="s">
        <v>6</v>
      </c>
      <c r="AM30" s="88">
        <f>IF($AL30=Scoring!$D$63,Scoring!$E$63,IF($AL30=Scoring!$D$64,Scoring!$E$64,""))</f>
        <v>20</v>
      </c>
      <c r="AN30" s="88" t="s">
        <v>6</v>
      </c>
      <c r="AO30" s="88">
        <f>IF($AN30=Scoring!$D$65,Scoring!$E$65,IF($AN30=Scoring!$D$66,Scoring!$E$66,IF($AN30=Scoring!$D$67,Scoring!$E$67,"")))</f>
        <v>10</v>
      </c>
      <c r="AP30" s="88" t="s">
        <v>25</v>
      </c>
      <c r="AQ30" s="88">
        <f>IF($AP30=Scoring!$D$68,Scoring!$E$68,IF($AP30=Scoring!$D$69,Scoring!$E$69,IF($AP30=Scoring!$D$70,Scoring!$E$70,IF($AP30=Scoring!$D$71,Scoring!$E$71,""))))</f>
        <v>40</v>
      </c>
      <c r="AR30" s="88" t="s">
        <v>6</v>
      </c>
      <c r="AS30" s="88">
        <f>IF($AR30=Scoring!$D$72,Scoring!$E$72,IF($AR30=Scoring!$D$73,Scoring!$E$73,IF($AR30=Scoring!$D$74,Scoring!$E$74,"")))</f>
        <v>30</v>
      </c>
      <c r="AT30" s="88" t="s">
        <v>25</v>
      </c>
      <c r="AU30" s="88">
        <f>IF($AT30=Scoring!$D$75,Scoring!$E$75,IF($AT30=Scoring!$D$76,Scoring!$E$76,IF($AT30=Scoring!$D$77,Scoring!$E$77,IF($AT30=Scoring!$D$78,Scoring!$E$78,""))))</f>
        <v>20</v>
      </c>
      <c r="AV30" s="88">
        <f t="shared" si="19"/>
        <v>50</v>
      </c>
      <c r="AW30" s="88" t="s">
        <v>53</v>
      </c>
      <c r="AX30" s="88" t="str">
        <f>IF($AW30=Scoring!$D$82,Scoring!$K$82,"")</f>
        <v>n/a</v>
      </c>
      <c r="AY30" s="123">
        <f t="shared" si="1"/>
        <v>130</v>
      </c>
      <c r="AZ30" s="111">
        <v>1</v>
      </c>
      <c r="BA30" s="111">
        <f>IF($AZ30=Scoring!$J$85,Scoring!$K$85,IF($AZ30=Scoring!$J$86,Scoring!$K$86,IF($AZ30=Scoring!$J$87,Scoring!$K$87,IF($AZ30=Scoring!$J$88,Scoring!$K$88,IF($AZ30=Scoring!$J$89,Scoring!$K$89,IF($AZ30=Scoring!$J$89,Scoring!$K$89,IF($AZ30=Scoring!$J$89,Scoring!$K$89,"")))))))</f>
        <v>30</v>
      </c>
      <c r="BB30" s="88">
        <v>1</v>
      </c>
      <c r="BC30" s="88">
        <f>IF($BB30=Scoring!$J$92,Scoring!$K$92,IF($BB30=Scoring!$J$93,Scoring!$K$93,IF($BB30=Scoring!$J$94,Scoring!$K$94,IF($BB30=Scoring!$J$95,Scoring!$K$95,IF($BB30=Scoring!$J$96,Scoring!$K$96,IF($BB30=Scoring!$J$97,Scoring!$K$97,IF($BB30=Scoring!$J$99,Scoring!$K$99,"")))))))</f>
        <v>25</v>
      </c>
      <c r="BD30" s="88" t="s">
        <v>6</v>
      </c>
      <c r="BE30" s="88">
        <f>IF($BD30=Scoring!$D$100,Scoring!$E$100,IF($BD30=Scoring!$D$101,Scoring!$E$101,IF($BD30=Scoring!$D$102,Scoring!$E$102,"")))</f>
        <v>15</v>
      </c>
      <c r="BF30" s="123">
        <f t="shared" si="2"/>
        <v>70</v>
      </c>
      <c r="BG30" s="156">
        <f t="shared" si="10"/>
        <v>570</v>
      </c>
      <c r="BH30" s="88" t="s">
        <v>97</v>
      </c>
      <c r="BI30" s="88">
        <f>IF($BH30=Scoring!$D$108,Scoring!$E$108,IF($BH30=Scoring!$D$109,Scoring!$E$109,IF($BH30=Scoring!$D$110,Scoring!$E$110,IF($BH30=Scoring!$D$111,Scoring!$E$111,IF($BH30=Scoring!$D$112,Scoring!$E$112,IF($BH30=Scoring!$D$113,Scoring!$E$113,IF($BH30=Scoring!$D$114,Scoring!$E$114,IF($BH30=Scoring!$D$115,Scoring!$E$115,IF($BH30=Scoring!$D$116,Scoring!$E$116,IF($BH30=Scoring!$D$117,Scoring!$E$117,""))))))))))</f>
        <v>80</v>
      </c>
      <c r="BJ30" s="88" t="s">
        <v>6</v>
      </c>
      <c r="BK30" s="88">
        <f>IF($BJ30=Scoring!$D$118,Scoring!$E$118,IF($BJ30=Scoring!$D$119,Scoring!$E$119,""))</f>
        <v>40</v>
      </c>
      <c r="BL30" s="88" t="s">
        <v>36</v>
      </c>
      <c r="BM30" s="88">
        <f>IF($BL30=Scoring!$D$120,Scoring!$E$120,IF($BL30=Scoring!$D$121,Scoring!$E$121,IF($BL30=Scoring!$D$122,Scoring!$E$122,IF($BL30=Scoring!$D$123,Scoring!$E$123,IF($BL30=Scoring!$D$124,Scoring!$E$124,"")))))</f>
        <v>25</v>
      </c>
      <c r="BN30" s="88" t="s">
        <v>40</v>
      </c>
      <c r="BO30" s="88">
        <f>IF($BN30=Scoring!$D$125,Scoring!$E$125,IF($BN30=Scoring!$D$126,Scoring!$E$126,IF($BN30=Scoring!$D$127,Scoring!$E$127,IF($BN30=Scoring!$D$128,Scoring!$E$128,IF($BN30=Scoring!$D$129,Scoring!$E$129,IF($BN30=Scoring!$D$130,Scoring!$E$130,IF($BN30=Scoring!$D$131,Scoring!$E$131,"")))))))</f>
        <v>20</v>
      </c>
      <c r="BP30" s="88" t="s">
        <v>51</v>
      </c>
      <c r="BQ30" s="88">
        <f>IF($BP30=Scoring!$J$133,Scoring!$K$133,IF($BP30=Scoring!$J$134,Scoring!$K$134,IF($BP30=Scoring!$J$135,Scoring!$K$135,IF($BP30=Scoring!$J$136,Scoring!$K$136,IF($BP30=Scoring!$J$137,Scoring!$K$137,IF($BP30=Scoring!$J$138,Scoring!$K$138,IF($BP30=Scoring!$J$139,Scoring!$K$139,IF($BP30=Scoring!$J$140,Scoring!$K$140,""))))))))</f>
        <v>10</v>
      </c>
      <c r="BR30" s="86">
        <f t="shared" si="11"/>
        <v>55</v>
      </c>
      <c r="BS30" s="183" t="s">
        <v>541</v>
      </c>
      <c r="BT30" s="183" t="s">
        <v>542</v>
      </c>
      <c r="BU30" s="183" t="s">
        <v>543</v>
      </c>
      <c r="BV30" s="183" t="s">
        <v>544</v>
      </c>
      <c r="BW30" s="183" t="s">
        <v>545</v>
      </c>
      <c r="BX30" s="183" t="s">
        <v>546</v>
      </c>
      <c r="BY30" s="183" t="s">
        <v>547</v>
      </c>
      <c r="BZ30" s="183" t="s">
        <v>548</v>
      </c>
      <c r="CA30" s="183" t="s">
        <v>549</v>
      </c>
      <c r="CB30" s="183"/>
      <c r="CC30" s="88" t="s">
        <v>6</v>
      </c>
      <c r="CD30" s="88">
        <f>IF($CC30=Scoring!$D$151,Scoring!$G$151,IF($CC30=Scoring!$D$152,Scoring!$G$152,""))</f>
        <v>20</v>
      </c>
      <c r="CE30" s="88" t="s">
        <v>6</v>
      </c>
      <c r="CF30" s="88">
        <f>IF($CE30=Scoring!$D$153,Scoring!$K$153,IF($CE30=Scoring!$D$154,Scoring!$K$154,""))</f>
        <v>20</v>
      </c>
      <c r="CG30" s="88" t="s">
        <v>6</v>
      </c>
      <c r="CH30" s="88">
        <f>IF($CG30=Scoring!$D$155,Scoring!$G$155,IF($CG30=Scoring!$D$156,Scoring!$G$156,""))</f>
        <v>10</v>
      </c>
      <c r="CI30" s="88" t="s">
        <v>6</v>
      </c>
      <c r="CJ30" s="88">
        <f>IF($CI30=Scoring!$D$164,Scoring!$G$164,IF($CI30=Scoring!$D$165,Scoring!$G$165,""))</f>
        <v>20</v>
      </c>
      <c r="CK30" s="156">
        <f t="shared" si="3"/>
        <v>280</v>
      </c>
      <c r="CL30" s="88" t="s">
        <v>6</v>
      </c>
      <c r="CM30" s="88">
        <f>IF($CL30=Scoring!$D$171,Scoring!$E$171,IF($CL30=Scoring!$D$172,Scoring!$E$172,""))</f>
        <v>30</v>
      </c>
      <c r="CN30" s="88" t="s">
        <v>68</v>
      </c>
      <c r="CO30" s="88">
        <f>IF($CN30=Scoring!$D$173,Scoring!$E$173,IF($CN30=Scoring!$D$174,Scoring!$E$174,IF($CN30=Scoring!$D$175,Scoring!$E$175,IF($CN30=Scoring!$D$176,Scoring!$E$176,""))))</f>
        <v>40</v>
      </c>
      <c r="CP30" s="88" t="s">
        <v>68</v>
      </c>
      <c r="CQ30" s="88">
        <f>IF($CP30=Scoring!$D$177,Scoring!$E$177,IF($CP30=Scoring!$D$178,Scoring!$E$178,IF($CP30=Scoring!$D$179,Scoring!$E$179,IF($CP30=Scoring!$D$180,Scoring!$E$180,""))))</f>
        <v>50</v>
      </c>
      <c r="CR30" s="123">
        <f t="shared" si="12"/>
        <v>120</v>
      </c>
      <c r="CS30" s="88" t="s">
        <v>68</v>
      </c>
      <c r="CT30" s="88">
        <f>IF($CS30=Scoring!$D$183,Scoring!$E$183,IF($CS30=Scoring!$D$184,Scoring!$E$184,IF($CS30=Scoring!$D$185,Scoring!$E$185,IF($CS30=Scoring!$D$186,Scoring!$E$186,""))))</f>
        <v>30</v>
      </c>
      <c r="CU30" s="88" t="s">
        <v>68</v>
      </c>
      <c r="CV30" s="88">
        <f>IF($CU30=Scoring!$D$183,Scoring!$E$183,IF($CU30=Scoring!$D$184,Scoring!$E$184,IF($CU30=Scoring!$D$185,Scoring!$E$185,IF($CU30=Scoring!$D$186,Scoring!$E$186,""))))</f>
        <v>30</v>
      </c>
      <c r="CW30" s="123">
        <f t="shared" si="13"/>
        <v>60</v>
      </c>
      <c r="CX30" s="88" t="s">
        <v>6</v>
      </c>
      <c r="CY30" s="88">
        <f>IF($CX30=Scoring!$D$193,Scoring!$E$193,IF($CX30=Scoring!$D$194,Scoring!$E$194,IF($CX30=Scoring!$D$195,Scoring!$E$195,"")))</f>
        <v>40</v>
      </c>
      <c r="CZ30" s="88" t="s">
        <v>6</v>
      </c>
      <c r="DA30" s="88">
        <f>IF($CZ30=Scoring!$D$196,Scoring!$E$196,IF($CZ30=Scoring!$D$197,Scoring!$E$197,IF($CZ30=Scoring!$D$198,Scoring!$E$198,"")))</f>
        <v>30</v>
      </c>
      <c r="DB30" s="88" t="s">
        <v>6</v>
      </c>
      <c r="DC30" s="88">
        <f>IF($DB30=Scoring!$D$199,Scoring!$E$199,IF($DB30=Scoring!$D$200,Scoring!$E$200,IF($DB30=Scoring!$D$201,Scoring!$E$201,"")))</f>
        <v>20</v>
      </c>
      <c r="DD30" s="88" t="s">
        <v>77</v>
      </c>
      <c r="DE30" s="88">
        <f>IF($DD30=Scoring!$D$202,Scoring!$E$202,IF($DD30=Scoring!$D$203,Scoring!$E$203,IF($DD30=Scoring!$D$204,Scoring!$E$204,IF($DD30=Scoring!$D$205,Scoring!$E$205,""))))</f>
        <v>30</v>
      </c>
      <c r="DF30" s="123">
        <f t="shared" si="14"/>
        <v>120</v>
      </c>
      <c r="DG30" s="124">
        <f t="shared" si="15"/>
        <v>300</v>
      </c>
      <c r="DH30" s="125">
        <f t="shared" si="16"/>
        <v>1150</v>
      </c>
      <c r="DI30" s="88" t="s">
        <v>6</v>
      </c>
      <c r="DJ30" s="88">
        <f>IF($DI30=Scoring!$D$219,Scoring!$E$219,IF($DI30=Scoring!$D$220,Scoring!$E$220,""))</f>
        <v>20</v>
      </c>
      <c r="DK30" s="88" t="s">
        <v>6</v>
      </c>
      <c r="DL30" s="88">
        <f>IF($DK30=Scoring!$D$221,Scoring!$E$221,IF($DK30=Scoring!$D$222,Scoring!$E$222,""))</f>
        <v>20</v>
      </c>
      <c r="DM30" s="88" t="s">
        <v>6</v>
      </c>
      <c r="DN30" s="88">
        <f>IF($DM30=Scoring!$D$223,Scoring!$E$223,IF($DM30=Scoring!$D$224,Scoring!$E$224,""))</f>
        <v>10</v>
      </c>
      <c r="DO30" s="88" t="s">
        <v>6</v>
      </c>
      <c r="DP30" s="88">
        <f>IF($DO30=Scoring!$D$225,Scoring!$E$225,IF($DO30=Scoring!$D$226,Scoring!$E$226,""))</f>
        <v>10</v>
      </c>
      <c r="DQ30" s="123">
        <f t="shared" si="17"/>
        <v>80</v>
      </c>
      <c r="DR30" s="88" t="s">
        <v>6</v>
      </c>
      <c r="DS30" s="88">
        <f>IF($DR30=Scoring!$D$237,Scoring!$E$237,IF($DR30=Scoring!$D$238,Scoring!$E$238,""))</f>
        <v>20</v>
      </c>
      <c r="DT30" s="88" t="s">
        <v>90</v>
      </c>
      <c r="DU30" s="88">
        <f>IF($DT30=Scoring!$D$240,Scoring!$E$240,IF($DT30=Scoring!$D$241,Scoring!$E$241,IF($DT30=Scoring!$D$242,Scoring!$E$242,IF($DT30=Scoring!$D$243,Scoring!$E$243,IF($DT30=Scoring!$D$244,Scoring!$E$244,IF($DT30=Scoring!$D$245,Scoring!$E$245,IF($DT30=Scoring!$D$246,Scoring!$E$246,"")))))))</f>
        <v>50</v>
      </c>
      <c r="DV30" s="88" t="s">
        <v>6</v>
      </c>
      <c r="DW30" s="88">
        <f>IF($DV30=Scoring!$D$247,Scoring!$E$247,IF($DV30=Scoring!$D$248,Scoring!$E$248,""))</f>
        <v>20</v>
      </c>
      <c r="DX30" s="88" t="s">
        <v>6</v>
      </c>
      <c r="DY30" s="88">
        <f>IF($DX30=Scoring!$D$249,Scoring!$E$249,IF($DX30=Scoring!$D$250,Scoring!$E$250,""))</f>
        <v>20</v>
      </c>
      <c r="DZ30" s="88" t="s">
        <v>6</v>
      </c>
      <c r="EA30" s="88">
        <f>IF($DZ30=Scoring!$D$251,Scoring!$E$251,IF($DZ30=Scoring!$D$252,Scoring!$E$252,""))</f>
        <v>10</v>
      </c>
      <c r="EB30" s="88" t="s">
        <v>6</v>
      </c>
      <c r="EC30" s="88">
        <f>IF($EB30=Scoring!$D$253,Scoring!$E$253,IF($EB30=Scoring!$D$254,Scoring!$E$254,""))</f>
        <v>10</v>
      </c>
      <c r="ED30" s="123">
        <f t="shared" si="4"/>
        <v>130</v>
      </c>
      <c r="EE30" s="88" t="s">
        <v>6</v>
      </c>
      <c r="EF30" s="88">
        <f>IF($EE30=Scoring!$D$257,Scoring!$E$257,IF($EE30=Scoring!$D$258,Scoring!$E$258,""))</f>
        <v>20</v>
      </c>
      <c r="EG30" s="88" t="s">
        <v>6</v>
      </c>
      <c r="EH30" s="88">
        <f>IF($EG30=Scoring!$D$259,Scoring!$E$259,IF($EG30=Scoring!$D$260,Scoring!$E$260,""))</f>
        <v>15</v>
      </c>
      <c r="EI30" s="88" t="s">
        <v>6</v>
      </c>
      <c r="EJ30" s="88">
        <f>IF($EI30=Scoring!$D$261,Scoring!$E$261,IF($EI30=Scoring!$D$262,Scoring!$E$262,""))</f>
        <v>15</v>
      </c>
      <c r="EK30" s="123">
        <f t="shared" si="20"/>
        <v>50</v>
      </c>
      <c r="EL30" s="126">
        <f t="shared" si="5"/>
        <v>260</v>
      </c>
      <c r="EM30" s="182">
        <f t="shared" si="6"/>
        <v>1410</v>
      </c>
      <c r="EN30" s="88" t="s">
        <v>407</v>
      </c>
      <c r="EO30" s="88">
        <f>IF($EN30=Scoring!$D$22,Scoring!$K$22,IF($EN30=Scoring!$D$23,Scoring!$K$23,IF($EN30=Scoring!$D$24,Scoring!$K$24,IF($EN30=Scoring!$D$25,Scoring!$K$25,IF($EN30=Scoring!$D$26,Scoring!$K$26,IF($EN30=Scoring!$D$27,Scoring!$K$27,""))))))</f>
        <v>30</v>
      </c>
      <c r="EP30" s="88" t="s">
        <v>7</v>
      </c>
      <c r="EQ30" s="88">
        <f>IF($EP30=Scoring!$D$43,Scoring!$K$43,IF($EP30=Scoring!$D$44,Scoring!$K$44,IF($EP30=Scoring!$D$45,Scoring!$K$45,"")))</f>
        <v>0</v>
      </c>
      <c r="ER30" s="88" t="s">
        <v>418</v>
      </c>
      <c r="ES30" s="88">
        <f>IF($ER30=Scoring!$D$52,Scoring!$K$52,IF($ER30=Scoring!$D$53,Scoring!$K$53,IF($ER30=Scoring!$D$54,Scoring!$K$54,IF($ER30=Scoring!$D$55,Scoring!$K$55,IF($ER30=Scoring!$D$56,Scoring!$K$56,"")))))</f>
        <v>20</v>
      </c>
      <c r="ET30" s="88" t="s">
        <v>6</v>
      </c>
      <c r="EU30" s="88">
        <f>IF($ET30=Scoring!$D$80,Scoring!$K$80,IF($ET30=Scoring!$D$81,Scoring!$K$81,""))</f>
        <v>10</v>
      </c>
      <c r="EV30" s="88" t="s">
        <v>7</v>
      </c>
      <c r="EW30" s="88">
        <f>IF($EV30=Scoring!$D$103,Scoring!$K$103,IF($EV30=Scoring!$D$104,Scoring!$K$104,IF($EV30=Scoring!$D$105,Scoring!$K$105,"")))</f>
        <v>0</v>
      </c>
      <c r="EX30" s="88" t="s">
        <v>6</v>
      </c>
      <c r="EY30" s="88">
        <f>IF($EX30=Scoring!$D$157,Scoring!$K$157,IF($EX30=Scoring!$D$158,Scoring!$K$158,IF($EX30=Scoring!$D$159,Scoring!$K$159,"")))</f>
        <v>15</v>
      </c>
      <c r="EZ30" s="88" t="s">
        <v>439</v>
      </c>
      <c r="FA30" s="88">
        <f>IF($EZ30=Scoring!$J$160,Scoring!$K$160,IF($EZ30=Scoring!$J$161,Scoring!$K$161,IF($EZ30=Scoring!$J$162,Scoring!$K$162,IF($EZ30=Scoring!$J$163,Scoring!$K$163,""))))</f>
        <v>10</v>
      </c>
      <c r="FB30" s="88" t="s">
        <v>6</v>
      </c>
      <c r="FC30" s="88">
        <f>IF($FB30=Scoring!$D$166,Scoring!$K$166,IF($FB30=Scoring!$D$167,Scoring!$K$167,""))</f>
        <v>10</v>
      </c>
      <c r="FD30" s="88" t="s">
        <v>6</v>
      </c>
      <c r="FE30" s="88">
        <f>IF($FD30=Scoring!$D$227,Scoring!$K$227,IF($FD30=Scoring!$D$228,Scoring!$K$228,""))</f>
        <v>10</v>
      </c>
      <c r="FF30" s="88" t="s">
        <v>7</v>
      </c>
      <c r="FG30" s="88">
        <f>IF($FF30=Scoring!$D$229,Scoring!$K$229,IF($FF30=Scoring!$D$230,Scoring!$K$230,""))</f>
        <v>0</v>
      </c>
      <c r="FH30" s="88" t="s">
        <v>6</v>
      </c>
      <c r="FI30" s="88">
        <f>IF($FH30=Scoring!$D$231,Scoring!$K$231,IF($FH30=Scoring!$D$232,Scoring!$K$232,""))</f>
        <v>5</v>
      </c>
      <c r="FJ30" s="88" t="s">
        <v>6</v>
      </c>
      <c r="FK30" s="88">
        <f>IF($FJ30=Scoring!$D$233,Scoring!$K$233,IF($FJ30=Scoring!$D$234,Scoring!$K$234,""))</f>
        <v>5</v>
      </c>
      <c r="FL30" s="126">
        <f t="shared" si="18"/>
        <v>115</v>
      </c>
      <c r="FM30" s="88" t="s">
        <v>454</v>
      </c>
      <c r="FN30" s="88"/>
      <c r="FO30" s="88" t="s">
        <v>535</v>
      </c>
      <c r="FP30" s="88"/>
      <c r="FQ30" s="88" t="s">
        <v>535</v>
      </c>
      <c r="FR30" s="88">
        <v>5</v>
      </c>
      <c r="FS30" s="88" t="s">
        <v>1</v>
      </c>
      <c r="FT30" s="88"/>
      <c r="FU30" s="88" t="s">
        <v>1</v>
      </c>
      <c r="FV30" s="88"/>
    </row>
    <row r="31" spans="1:178" s="1" customFormat="1">
      <c r="A31" s="86" t="s">
        <v>113</v>
      </c>
      <c r="B31" s="252" t="s">
        <v>556</v>
      </c>
      <c r="C31" s="252" t="s">
        <v>557</v>
      </c>
      <c r="D31" s="252" t="s">
        <v>558</v>
      </c>
      <c r="E31" s="252" t="s">
        <v>559</v>
      </c>
      <c r="F31" s="88" t="s">
        <v>6</v>
      </c>
      <c r="G31" s="88">
        <f>IF($F31=Scoring!$D$5,Scoring!$E$5,IF($F31=Scoring!$D$6,Scoring!$E$6,""))</f>
        <v>20</v>
      </c>
      <c r="H31" s="88" t="s">
        <v>6</v>
      </c>
      <c r="I31" s="88">
        <f>IF($H31=Scoring!$D$7,Scoring!$E$7,IF($H31=Scoring!$D$8,Scoring!$E$8,""))</f>
        <v>20</v>
      </c>
      <c r="J31" s="111" t="s">
        <v>624</v>
      </c>
      <c r="K31" s="88">
        <f>IF($J31=Scoring!$J$9,Scoring!$K$9,IF($J31=Scoring!$J$10,Scoring!$K$10,IF($J31=Scoring!$J$11,Scoring!$K$11,"")))</f>
        <v>5</v>
      </c>
      <c r="L31" s="88" t="s">
        <v>7</v>
      </c>
      <c r="M31" s="88">
        <f>IF($L31=Scoring!$D$12,Scoring!$G$12,IF($L31=Scoring!$D$13,Scoring!$G$13,""))</f>
        <v>0</v>
      </c>
      <c r="N31" s="86">
        <f t="shared" si="7"/>
        <v>25</v>
      </c>
      <c r="O31" s="88" t="s">
        <v>6</v>
      </c>
      <c r="P31" s="88">
        <f>IF($O31=Scoring!$D$14,Scoring!$E$14,IF($O31=Scoring!$D$15,Scoring!$E$15,""))</f>
        <v>30</v>
      </c>
      <c r="Q31" s="88" t="s">
        <v>6</v>
      </c>
      <c r="R31" s="88">
        <f>IF($Q31=Scoring!$D$16,Scoring!$E$16,IF($Q31=Scoring!$D$17,Scoring!$E$17,IF($Q31=Scoring!$D$18,Scoring!$E$18,"")))</f>
        <v>20</v>
      </c>
      <c r="S31" s="86">
        <f t="shared" si="8"/>
        <v>50</v>
      </c>
      <c r="T31" s="111" t="s">
        <v>6</v>
      </c>
      <c r="U31" s="88">
        <f>IF($T31=Scoring!$J$19,Scoring!$K$19,IF($T31=Scoring!$J$20,Scoring!$K$20,IF($T31=Scoring!$J$21,Scoring!$K$21,"")))</f>
        <v>20</v>
      </c>
      <c r="V31" s="111" t="s">
        <v>14</v>
      </c>
      <c r="W31" s="111">
        <f>IF($V31=Scoring!$J$28,Scoring!$K$28,IF($V31=Scoring!$J$29,Scoring!$K$29,IF($V31=Scoring!$J$30,Scoring!$K$30,IF($V31=Scoring!$J$31,Scoring!$K$31,IF($V31=Scoring!$J$32,Scoring!$K$32,IF($V31=Scoring!$J$33,Scoring!$K$33,IF($V31=Scoring!$J$34,Scoring!$K$34,"")))))))</f>
        <v>50</v>
      </c>
      <c r="X31" s="111" t="s">
        <v>7</v>
      </c>
      <c r="Y31" s="111">
        <f>IF($X31=Scoring!$D$35,Scoring!$E$35,IF($X31=Scoring!$D$36,Scoring!$E$36,IF($X31=Scoring!$D$37,Scoring!$E$37,"")))</f>
        <v>0</v>
      </c>
      <c r="Z31" s="88" t="s">
        <v>6</v>
      </c>
      <c r="AA31" s="88">
        <f>IF($Z31=Scoring!$D$38,Scoring!$G$38,IF($Z31=Scoring!$D$39,Scoring!$G$39,""))</f>
        <v>10</v>
      </c>
      <c r="AB31" s="86">
        <f t="shared" si="9"/>
        <v>10</v>
      </c>
      <c r="AC31" s="88" t="s">
        <v>6</v>
      </c>
      <c r="AD31" s="88">
        <f>IF($AC31=Scoring!$D$40,Scoring!$E$40,IF($AC31=Scoring!$D$41,Scoring!$E$41,IF($AC31=Scoring!$D$42,Scoring!$E$42,"")))</f>
        <v>10</v>
      </c>
      <c r="AE31" s="88" t="s">
        <v>7</v>
      </c>
      <c r="AF31" s="88">
        <f>IF($AE31=Scoring!$D$46,Scoring!$E$46,IF($AE31=Scoring!$D$47,Scoring!$E$47,""))</f>
        <v>0</v>
      </c>
      <c r="AG31" s="88" t="s">
        <v>315</v>
      </c>
      <c r="AH31" s="88">
        <f>IF($AG31=Scoring!$F$48,Scoring!$G$48,IF($AG31=Scoring!$F$49,Scoring!$G$49,IF($AG31=Scoring!$F$50,Scoring!$G$50,IF($AG4=Scoring!$F$51,Scoring!$G$51,""))))</f>
        <v>50</v>
      </c>
      <c r="AI31" s="88" t="s">
        <v>7</v>
      </c>
      <c r="AJ31" s="88">
        <f>IF($AI31=Scoring!$D$57,Scoring!$E$57,IF($AI31=Scoring!$D$58,Scoring!$E$58,""))</f>
        <v>0</v>
      </c>
      <c r="AK31" s="123">
        <f t="shared" si="0"/>
        <v>305</v>
      </c>
      <c r="AL31" s="88" t="s">
        <v>6</v>
      </c>
      <c r="AM31" s="88">
        <f>IF($AL31=Scoring!$D$63,Scoring!$E$63,IF($AL31=Scoring!$D$64,Scoring!$E$64,""))</f>
        <v>20</v>
      </c>
      <c r="AN31" s="88" t="s">
        <v>6</v>
      </c>
      <c r="AO31" s="88">
        <f>IF($AN31=Scoring!$D$65,Scoring!$E$65,IF($AN31=Scoring!$D$66,Scoring!$E$66,IF($AN31=Scoring!$D$67,Scoring!$E$67,"")))</f>
        <v>10</v>
      </c>
      <c r="AP31" s="88" t="s">
        <v>24</v>
      </c>
      <c r="AQ31" s="88">
        <f>IF($AP31=Scoring!$D$68,Scoring!$E$68,IF($AP31=Scoring!$D$69,Scoring!$E$69,IF($AP31=Scoring!$D$70,Scoring!$E$70,IF($AP31=Scoring!$D$71,Scoring!$E$71,""))))</f>
        <v>10</v>
      </c>
      <c r="AR31" s="88" t="s">
        <v>6</v>
      </c>
      <c r="AS31" s="88">
        <f>IF($AR31=Scoring!$D$72,Scoring!$E$72,IF($AR31=Scoring!$D$73,Scoring!$E$73,IF($AR31=Scoring!$D$74,Scoring!$E$74,"")))</f>
        <v>30</v>
      </c>
      <c r="AT31" s="88" t="s">
        <v>24</v>
      </c>
      <c r="AU31" s="88">
        <f>IF($AT31=Scoring!$D$75,Scoring!$E$75,IF($AT31=Scoring!$D$76,Scoring!$E$76,IF($AT31=Scoring!$D$77,Scoring!$E$77,IF($AT31=Scoring!$D$78,Scoring!$E$78,""))))</f>
        <v>10</v>
      </c>
      <c r="AV31" s="88">
        <f t="shared" si="19"/>
        <v>40</v>
      </c>
      <c r="AW31" s="88" t="s">
        <v>53</v>
      </c>
      <c r="AX31" s="88" t="str">
        <f>IF($AW31=Scoring!$D$82,Scoring!$K$82,"")</f>
        <v>n/a</v>
      </c>
      <c r="AY31" s="123">
        <f t="shared" si="1"/>
        <v>80</v>
      </c>
      <c r="AZ31" s="111">
        <v>1</v>
      </c>
      <c r="BA31" s="88">
        <f>IF($AZ31=Scoring!$J$85,Scoring!$K$85,IF($AZ31=Scoring!$J$86,Scoring!$K$86,IF($AZ31=Scoring!$J$87,Scoring!$K$87,IF($AZ31=Scoring!$J$88,Scoring!$K$88,IF($AZ31=Scoring!$J$89,Scoring!$K$89,IF($AZ31=Scoring!$J$89,Scoring!$K$89,IF($AZ31=Scoring!$J$89,Scoring!$K$89,"")))))))</f>
        <v>30</v>
      </c>
      <c r="BB31" s="88" t="s">
        <v>406</v>
      </c>
      <c r="BC31" s="88">
        <f>IF($BB31=Scoring!$J$92,Scoring!$K$92,IF($BB31=Scoring!$J$93,Scoring!$K$93,IF($BB31=Scoring!$J$94,Scoring!$K$94,IF($BB31=Scoring!$J$95,Scoring!$K$95,IF($BB31=Scoring!$J$96,Scoring!$K$96,IF($BB31=Scoring!$J$97,Scoring!$K$97,IF($BB31=Scoring!$J$99,Scoring!$K$99,"")))))))</f>
        <v>20</v>
      </c>
      <c r="BD31" s="88" t="s">
        <v>6</v>
      </c>
      <c r="BE31" s="88">
        <f>IF($BD31=Scoring!$D$100,Scoring!$E$100,IF($BD31=Scoring!$D$101,Scoring!$E$101,IF($BD31=Scoring!$D$102,Scoring!$E$102,"")))</f>
        <v>15</v>
      </c>
      <c r="BF31" s="123">
        <f t="shared" si="2"/>
        <v>65</v>
      </c>
      <c r="BG31" s="156">
        <f t="shared" si="10"/>
        <v>450</v>
      </c>
      <c r="BH31" s="88" t="s">
        <v>103</v>
      </c>
      <c r="BI31" s="88">
        <f>IF($BH31=Scoring!$D$108,Scoring!$E$108,IF($BH31=Scoring!$D$109,Scoring!$E$109,IF($BH31=Scoring!$D$110,Scoring!$E$110,IF($BH31=Scoring!$D$111,Scoring!$E$111,IF($BH31=Scoring!$D$112,Scoring!$E$112,IF($BH31=Scoring!$D$113,Scoring!$E$113,IF($BH31=Scoring!$D$114,Scoring!$E$114,IF($BH31=Scoring!$D$115,Scoring!$E$115,IF($BH31=Scoring!$D$116,Scoring!$E$116,IF($BH31=Scoring!$D$117,Scoring!$E$117,""))))))))))</f>
        <v>20</v>
      </c>
      <c r="BJ31" s="88" t="s">
        <v>6</v>
      </c>
      <c r="BK31" s="88">
        <f>IF($BJ31=Scoring!$D$118,Scoring!$E$118,IF($BJ31=Scoring!$D$119,Scoring!$E$119,""))</f>
        <v>40</v>
      </c>
      <c r="BL31" s="88" t="s">
        <v>31</v>
      </c>
      <c r="BM31" s="88">
        <f>IF($BL31=Scoring!$D$120,Scoring!$E$120,IF($BL31=Scoring!$D$121,Scoring!$E$121,IF($BL31=Scoring!$D$122,Scoring!$E$122,IF($BL31=Scoring!$D$123,Scoring!$E$123,IF($BL31=Scoring!$D$124,Scoring!$E$124,"")))))</f>
        <v>0</v>
      </c>
      <c r="BN31" s="88" t="s">
        <v>41</v>
      </c>
      <c r="BO31" s="88">
        <f>IF($BN31=Scoring!$D$125,Scoring!$E$125,IF($BN31=Scoring!$D$126,Scoring!$E$126,IF($BN31=Scoring!$D$127,Scoring!$E$127,IF($BN31=Scoring!$D$128,Scoring!$E$128,IF($BN31=Scoring!$D$129,Scoring!$E$129,IF($BN31=Scoring!$D$130,Scoring!$E$130,IF($BN31=Scoring!$D$131,Scoring!$E$131,"")))))))</f>
        <v>30</v>
      </c>
      <c r="BP31" s="88" t="s">
        <v>31</v>
      </c>
      <c r="BQ31" s="88">
        <f>IF($BP31=Scoring!$J$133,Scoring!$K$133,IF($BP31=Scoring!$J$134,Scoring!$K$134,IF($BP31=Scoring!$J$135,Scoring!$K$135,IF($BP31=Scoring!$J$136,Scoring!$K$136,IF($BP31=Scoring!$J$137,Scoring!$K$137,IF($BP31=Scoring!$J$138,Scoring!$K$138,IF($BP31=Scoring!$J$139,Scoring!$K$139,IF($BP31=Scoring!$J$140,Scoring!$K$140,""))))))))</f>
        <v>0</v>
      </c>
      <c r="BR31" s="86">
        <f t="shared" si="11"/>
        <v>30</v>
      </c>
      <c r="BS31" s="183" t="s">
        <v>541</v>
      </c>
      <c r="BT31" s="183" t="s">
        <v>548</v>
      </c>
      <c r="BU31" s="183" t="s">
        <v>560</v>
      </c>
      <c r="BV31" s="183" t="s">
        <v>561</v>
      </c>
      <c r="BW31" s="183" t="s">
        <v>553</v>
      </c>
      <c r="BX31" s="183" t="s">
        <v>488</v>
      </c>
      <c r="BY31" s="183"/>
      <c r="BZ31" s="183"/>
      <c r="CA31" s="183"/>
      <c r="CB31" s="183"/>
      <c r="CC31" s="88" t="s">
        <v>7</v>
      </c>
      <c r="CD31" s="88">
        <f>IF($CC31=Scoring!$D$151,Scoring!$G$151,IF($CC31=Scoring!$D$152,Scoring!$G$152,""))</f>
        <v>0</v>
      </c>
      <c r="CE31" s="88" t="s">
        <v>6</v>
      </c>
      <c r="CF31" s="88">
        <f>IF($CE31=Scoring!$D$153,Scoring!$K$153,IF($CE31=Scoring!$D$154,Scoring!$K$154,""))</f>
        <v>20</v>
      </c>
      <c r="CG31" s="88" t="s">
        <v>6</v>
      </c>
      <c r="CH31" s="88">
        <f>IF($CG31=Scoring!$D$155,Scoring!$G$155,IF($CG31=Scoring!$D$156,Scoring!$G$156,""))</f>
        <v>10</v>
      </c>
      <c r="CI31" s="88" t="s">
        <v>6</v>
      </c>
      <c r="CJ31" s="88">
        <f>IF($CI31=Scoring!$D$164,Scoring!$G$164,IF($CI31=Scoring!$D$165,Scoring!$G$165,""))</f>
        <v>20</v>
      </c>
      <c r="CK31" s="156">
        <f t="shared" si="3"/>
        <v>160</v>
      </c>
      <c r="CL31" s="88" t="s">
        <v>6</v>
      </c>
      <c r="CM31" s="88">
        <f>IF($CL31=Scoring!$D$171,Scoring!$E$171,IF($CL31=Scoring!$D$172,Scoring!$E$172,""))</f>
        <v>30</v>
      </c>
      <c r="CN31" s="88" t="s">
        <v>31</v>
      </c>
      <c r="CO31" s="88">
        <f>IF($CN31=Scoring!$D$173,Scoring!$E$173,IF($CN31=Scoring!$D$174,Scoring!$E$174,IF($CN31=Scoring!$D$175,Scoring!$E$175,IF($CN31=Scoring!$D$176,Scoring!$E$176,""))))</f>
        <v>0</v>
      </c>
      <c r="CP31" s="88" t="s">
        <v>67</v>
      </c>
      <c r="CQ31" s="88">
        <f>IF($CP31=Scoring!$D$177,Scoring!$E$177,IF($CP31=Scoring!$D$178,Scoring!$E$178,IF($CP31=Scoring!$D$179,Scoring!$E$179,IF($CP31=Scoring!$D$180,Scoring!$E$180,""))))</f>
        <v>20</v>
      </c>
      <c r="CR31" s="123">
        <f t="shared" si="12"/>
        <v>50</v>
      </c>
      <c r="CS31" s="88" t="s">
        <v>67</v>
      </c>
      <c r="CT31" s="88">
        <f>IF($CS31=Scoring!$D$183,Scoring!$E$183,IF($CS31=Scoring!$D$184,Scoring!$E$184,IF($CS31=Scoring!$D$185,Scoring!$E$185,IF($CS31=Scoring!$D$186,Scoring!$E$186,""))))</f>
        <v>15</v>
      </c>
      <c r="CU31" s="88" t="s">
        <v>31</v>
      </c>
      <c r="CV31" s="88">
        <f>IF($CU31=Scoring!$D$183,Scoring!$E$183,IF($CU31=Scoring!$D$184,Scoring!$E$184,IF($CU31=Scoring!$D$185,Scoring!$E$185,IF($CU31=Scoring!$D$186,Scoring!$E$186,""))))</f>
        <v>0</v>
      </c>
      <c r="CW31" s="123">
        <f t="shared" si="13"/>
        <v>15</v>
      </c>
      <c r="CX31" s="88" t="s">
        <v>7</v>
      </c>
      <c r="CY31" s="88">
        <f>IF($CX31=Scoring!$D$193,Scoring!$E$193,IF($CX31=Scoring!$D$194,Scoring!$E$194,IF($CX31=Scoring!$D$195,Scoring!$E$195,"")))</f>
        <v>0</v>
      </c>
      <c r="CZ31" s="88" t="s">
        <v>6</v>
      </c>
      <c r="DA31" s="88">
        <f>IF($CZ31=Scoring!$D$196,Scoring!$E$196,IF($CZ31=Scoring!$D$197,Scoring!$E$197,IF($CZ31=Scoring!$D$198,Scoring!$E$198,"")))</f>
        <v>30</v>
      </c>
      <c r="DB31" s="88" t="s">
        <v>6</v>
      </c>
      <c r="DC31" s="88">
        <f>IF($DB31=Scoring!$D$199,Scoring!$E$199,IF($DB31=Scoring!$D$200,Scoring!$E$200,IF($DB31=Scoring!$D$201,Scoring!$E$201,"")))</f>
        <v>20</v>
      </c>
      <c r="DD31" s="88" t="s">
        <v>77</v>
      </c>
      <c r="DE31" s="88">
        <f>IF($DD31=Scoring!$D$202,Scoring!$E$202,IF($DD31=Scoring!$D$203,Scoring!$E$203,IF($DD31=Scoring!$D$204,Scoring!$E$204,IF($DD31=Scoring!$D$205,Scoring!$E$205,""))))</f>
        <v>30</v>
      </c>
      <c r="DF31" s="123">
        <f t="shared" si="14"/>
        <v>80</v>
      </c>
      <c r="DG31" s="124">
        <f t="shared" si="15"/>
        <v>145</v>
      </c>
      <c r="DH31" s="125">
        <f t="shared" si="16"/>
        <v>755</v>
      </c>
      <c r="DI31" s="88" t="s">
        <v>6</v>
      </c>
      <c r="DJ31" s="88">
        <f>IF($DI31=Scoring!$D$219,Scoring!$E$219,IF($DI31=Scoring!$D$220,Scoring!$E$220,""))</f>
        <v>20</v>
      </c>
      <c r="DK31" s="88" t="s">
        <v>7</v>
      </c>
      <c r="DL31" s="88">
        <f>IF($DK31=Scoring!$D$221,Scoring!$E$221,IF($DK31=Scoring!$D$222,Scoring!$E$222,""))</f>
        <v>0</v>
      </c>
      <c r="DM31" s="88" t="s">
        <v>6</v>
      </c>
      <c r="DN31" s="88">
        <f>IF($DM31=Scoring!$D$223,Scoring!$E$223,IF($DM31=Scoring!$D$224,Scoring!$E$224,""))</f>
        <v>10</v>
      </c>
      <c r="DO31" s="88" t="s">
        <v>6</v>
      </c>
      <c r="DP31" s="88">
        <f>IF($DO31=Scoring!$D$225,Scoring!$E$225,IF($DO31=Scoring!$D$226,Scoring!$E$226,""))</f>
        <v>10</v>
      </c>
      <c r="DQ31" s="123">
        <f t="shared" si="17"/>
        <v>60</v>
      </c>
      <c r="DR31" s="88" t="s">
        <v>6</v>
      </c>
      <c r="DS31" s="88">
        <f>IF($DR31=Scoring!$D$237,Scoring!$E$237,IF($DR31=Scoring!$D$238,Scoring!$E$238,""))</f>
        <v>20</v>
      </c>
      <c r="DT31" s="88" t="s">
        <v>506</v>
      </c>
      <c r="DU31" s="88">
        <f>IF($DT31=Scoring!$D$240,Scoring!$E$240,IF($DT31=Scoring!$D$241,Scoring!$E$241,IF($DT31=Scoring!$D$242,Scoring!$E$242,IF($DT31=Scoring!$D$243,Scoring!$E$243,IF($DT31=Scoring!$D$244,Scoring!$E$244,IF($DT31=Scoring!$D$245,Scoring!$E$245,IF($DT31=Scoring!$D$246,Scoring!$E$246,"")))))))</f>
        <v>60</v>
      </c>
      <c r="DV31" s="88" t="s">
        <v>6</v>
      </c>
      <c r="DW31" s="88">
        <f>IF($DV31=Scoring!$D$247,Scoring!$E$247,IF($DV31=Scoring!$D$248,Scoring!$E$248,""))</f>
        <v>20</v>
      </c>
      <c r="DX31" s="88" t="s">
        <v>7</v>
      </c>
      <c r="DY31" s="88">
        <f>IF($DX31=Scoring!$D$249,Scoring!$E$249,IF($DX31=Scoring!$D$250,Scoring!$E$250,""))</f>
        <v>0</v>
      </c>
      <c r="DZ31" s="88" t="s">
        <v>6</v>
      </c>
      <c r="EA31" s="88">
        <f>IF($DZ31=Scoring!$D$251,Scoring!$E$251,IF($DZ31=Scoring!$D$252,Scoring!$E$252,""))</f>
        <v>10</v>
      </c>
      <c r="EB31" s="88" t="s">
        <v>7</v>
      </c>
      <c r="EC31" s="88">
        <f>IF($EB31=Scoring!$D$253,Scoring!$E$253,IF($EB31=Scoring!$D$254,Scoring!$E$254,""))</f>
        <v>0</v>
      </c>
      <c r="ED31" s="123">
        <f t="shared" si="4"/>
        <v>110</v>
      </c>
      <c r="EE31" s="88" t="s">
        <v>6</v>
      </c>
      <c r="EF31" s="88">
        <f>IF($EE31=Scoring!$D$257,Scoring!$E$257,IF($EE31=Scoring!$D$258,Scoring!$E$258,""))</f>
        <v>20</v>
      </c>
      <c r="EG31" s="88" t="s">
        <v>6</v>
      </c>
      <c r="EH31" s="88">
        <f>IF($EG31=Scoring!$D$259,Scoring!$E$259,IF($EG31=Scoring!$D$260,Scoring!$E$260,""))</f>
        <v>15</v>
      </c>
      <c r="EI31" s="88" t="s">
        <v>6</v>
      </c>
      <c r="EJ31" s="88">
        <f>IF($EI31=Scoring!$D$261,Scoring!$E$261,IF($EI31=Scoring!$D$262,Scoring!$E$262,""))</f>
        <v>15</v>
      </c>
      <c r="EK31" s="123">
        <f t="shared" si="20"/>
        <v>50</v>
      </c>
      <c r="EL31" s="126">
        <f t="shared" si="5"/>
        <v>220</v>
      </c>
      <c r="EM31" s="182">
        <f t="shared" si="6"/>
        <v>975</v>
      </c>
      <c r="EN31" s="88" t="s">
        <v>406</v>
      </c>
      <c r="EO31" s="88">
        <f>IF($EN31=Scoring!$D$22,Scoring!$K$22,IF($EN31=Scoring!$D$23,Scoring!$K$23,IF($EN31=Scoring!$D$24,Scoring!$K$24,IF($EN31=Scoring!$D$25,Scoring!$K$25,IF($EN31=Scoring!$D$26,Scoring!$K$26,IF($EN31=Scoring!$D$27,Scoring!$K$27,""))))))</f>
        <v>50</v>
      </c>
      <c r="EP31" s="88" t="s">
        <v>13</v>
      </c>
      <c r="EQ31" s="88">
        <f>IF($EP31=Scoring!$D$43,Scoring!$K$43,IF($EP31=Scoring!$D$44,Scoring!$K$44,IF($EP31=Scoring!$D$45,Scoring!$K$45,"")))</f>
        <v>0</v>
      </c>
      <c r="ER31" s="88" t="s">
        <v>418</v>
      </c>
      <c r="ES31" s="88">
        <f>IF($ER31=Scoring!$D$52,Scoring!$K$52,IF($ER31=Scoring!$D$53,Scoring!$K$53,IF($ER31=Scoring!$D$54,Scoring!$K$54,IF($ER31=Scoring!$D$55,Scoring!$K$55,IF($ER31=Scoring!$D$56,Scoring!$K$56,"")))))</f>
        <v>20</v>
      </c>
      <c r="ET31" s="88" t="s">
        <v>7</v>
      </c>
      <c r="EU31" s="88">
        <f>IF($ET31=Scoring!$D$80,Scoring!$K$80,IF($ET31=Scoring!$D$81,Scoring!$K$81,""))</f>
        <v>0</v>
      </c>
      <c r="EV31" s="88" t="s">
        <v>7</v>
      </c>
      <c r="EW31" s="88">
        <f>IF($EV31=Scoring!$D$103,Scoring!$K$103,IF($EV31=Scoring!$D$104,Scoring!$K$104,IF($EV31=Scoring!$D$105,Scoring!$K$105,"")))</f>
        <v>0</v>
      </c>
      <c r="EX31" s="88" t="s">
        <v>31</v>
      </c>
      <c r="EY31" s="88">
        <f>IF($EX31=Scoring!$D$157,Scoring!$K$157,IF($EX31=Scoring!$D$158,Scoring!$K$158,IF($EX31=Scoring!$D$159,Scoring!$K$159,"")))</f>
        <v>0</v>
      </c>
      <c r="EZ31" s="88" t="s">
        <v>439</v>
      </c>
      <c r="FA31" s="88">
        <f>IF($EZ31=Scoring!$J$160,Scoring!$K$160,IF($EZ31=Scoring!$J$161,Scoring!$K$161,IF($EZ31=Scoring!$J$162,Scoring!$K$162,IF($EZ31=Scoring!$J$163,Scoring!$K$163,""))))</f>
        <v>10</v>
      </c>
      <c r="FB31" s="88" t="s">
        <v>6</v>
      </c>
      <c r="FC31" s="88">
        <f>IF($FB31=Scoring!$D$166,Scoring!$K$166,IF($FB31=Scoring!$D$167,Scoring!$K$167,""))</f>
        <v>10</v>
      </c>
      <c r="FD31" s="88" t="s">
        <v>6</v>
      </c>
      <c r="FE31" s="88">
        <f>IF($FD31=Scoring!$D$227,Scoring!$K$227,IF($FD31=Scoring!$D$228,Scoring!$K$228,""))</f>
        <v>10</v>
      </c>
      <c r="FF31" s="88" t="s">
        <v>7</v>
      </c>
      <c r="FG31" s="88">
        <f>IF($FF31=Scoring!$D$229,Scoring!$K$229,IF($FF31=Scoring!$D$230,Scoring!$K$230,""))</f>
        <v>0</v>
      </c>
      <c r="FH31" s="88" t="s">
        <v>6</v>
      </c>
      <c r="FI31" s="88">
        <f>IF($FH31=Scoring!$D$231,Scoring!$K$231,IF($FH31=Scoring!$D$232,Scoring!$K$232,""))</f>
        <v>5</v>
      </c>
      <c r="FJ31" s="88" t="s">
        <v>6</v>
      </c>
      <c r="FK31" s="88">
        <f>IF($FJ31=Scoring!$D$233,Scoring!$K$233,IF($FJ31=Scoring!$D$234,Scoring!$K$234,""))</f>
        <v>5</v>
      </c>
      <c r="FL31" s="126">
        <f t="shared" si="18"/>
        <v>110</v>
      </c>
      <c r="FM31" s="88" t="s">
        <v>454</v>
      </c>
      <c r="FN31" s="88"/>
      <c r="FO31" s="88" t="s">
        <v>534</v>
      </c>
      <c r="FP31" s="88"/>
      <c r="FQ31" s="88" t="s">
        <v>534</v>
      </c>
      <c r="FR31" s="88">
        <v>10</v>
      </c>
      <c r="FS31" s="88" t="s">
        <v>1</v>
      </c>
      <c r="FT31" s="88"/>
      <c r="FU31" s="88" t="s">
        <v>1</v>
      </c>
      <c r="FV31" s="88"/>
    </row>
    <row r="32" spans="1:178" s="26" customFormat="1">
      <c r="A32" s="86" t="s">
        <v>111</v>
      </c>
      <c r="B32" s="252" t="s">
        <v>665</v>
      </c>
      <c r="C32" s="252" t="s">
        <v>666</v>
      </c>
      <c r="D32" s="252"/>
      <c r="E32" s="252" t="s">
        <v>667</v>
      </c>
      <c r="F32" s="184" t="s">
        <v>6</v>
      </c>
      <c r="G32" s="88">
        <f>IF($F32=Scoring!$D$5,Scoring!$E$5,IF($F32=Scoring!$D$6,Scoring!$E$6,""))</f>
        <v>20</v>
      </c>
      <c r="H32" s="88" t="s">
        <v>6</v>
      </c>
      <c r="I32" s="88">
        <f>IF($H32=Scoring!$D$7,Scoring!$E$7,IF($H32=Scoring!$D$8,Scoring!$E$8,""))</f>
        <v>20</v>
      </c>
      <c r="J32" s="111" t="s">
        <v>623</v>
      </c>
      <c r="K32" s="111">
        <f>IF($J32=Scoring!$J$9,Scoring!$K$9,IF($J32=Scoring!$J$10,Scoring!$K$10,IF($J32=Scoring!$J$11,Scoring!$K$11,"")))</f>
        <v>10</v>
      </c>
      <c r="L32" s="88" t="s">
        <v>6</v>
      </c>
      <c r="M32" s="88">
        <f>IF($L32=Scoring!$D$12,Scoring!$G$12,IF($L32=Scoring!$D$13,Scoring!$G$13,""))</f>
        <v>10</v>
      </c>
      <c r="N32" s="86">
        <f t="shared" si="7"/>
        <v>40</v>
      </c>
      <c r="O32" s="88" t="s">
        <v>6</v>
      </c>
      <c r="P32" s="88">
        <f>IF($O32=Scoring!$D$14,Scoring!$E$14,IF($O32=Scoring!$D$15,Scoring!$E$15,""))</f>
        <v>30</v>
      </c>
      <c r="Q32" s="88" t="s">
        <v>6</v>
      </c>
      <c r="R32" s="88">
        <f>IF($Q32=Scoring!$D$16,Scoring!$E$16,IF($Q32=Scoring!$D$17,Scoring!$E$17,IF($Q32=Scoring!$D$18,Scoring!$E$18,"")))</f>
        <v>20</v>
      </c>
      <c r="S32" s="86">
        <f t="shared" si="8"/>
        <v>50</v>
      </c>
      <c r="T32" s="111" t="s">
        <v>6</v>
      </c>
      <c r="U32" s="111">
        <f>IF($T32=Scoring!$J$19,Scoring!$K$19,IF($T32=Scoring!$J$20,Scoring!$K$20,IF($T32=Scoring!$J$21,Scoring!$K$21,"")))</f>
        <v>20</v>
      </c>
      <c r="V32" s="111" t="s">
        <v>512</v>
      </c>
      <c r="W32" s="88">
        <f>IF($V32=Scoring!$J$28,Scoring!$K$28,IF($V32=Scoring!$J$29,Scoring!$K$29,IF($V32=Scoring!$J$30,Scoring!$K$30,IF($V32=Scoring!$J$31,Scoring!$K$31,IF($V32=Scoring!$J$32,Scoring!$K$32,IF($V32=Scoring!$J$33,Scoring!$K$33,IF($V32=Scoring!$J$34,Scoring!$K$34,"")))))))</f>
        <v>50</v>
      </c>
      <c r="X32" s="111" t="s">
        <v>7</v>
      </c>
      <c r="Y32" s="111">
        <f>IF($X32=Scoring!$D$35,Scoring!$E$35,IF($X32=Scoring!$D$36,Scoring!$E$36,IF($X32=Scoring!$D$37,Scoring!$E$37,"")))</f>
        <v>0</v>
      </c>
      <c r="Z32" s="88" t="s">
        <v>7</v>
      </c>
      <c r="AA32" s="88">
        <f>IF($Z32=Scoring!$D$38,Scoring!$G$38,IF($Z32=Scoring!$D$39,Scoring!$G$39,""))</f>
        <v>0</v>
      </c>
      <c r="AB32" s="86">
        <f t="shared" si="9"/>
        <v>0</v>
      </c>
      <c r="AC32" s="88" t="s">
        <v>7</v>
      </c>
      <c r="AD32" s="88">
        <f>IF($AC32=Scoring!$D$40,Scoring!$E$40,IF($AC32=Scoring!$D$41,Scoring!$E$41,IF($AC32=Scoring!$D$42,Scoring!$E$42,"")))</f>
        <v>0</v>
      </c>
      <c r="AE32" s="88" t="s">
        <v>6</v>
      </c>
      <c r="AF32" s="88">
        <f>IF($AE32=Scoring!$D$46,Scoring!$E$46,IF($AE32=Scoring!$D$47,Scoring!$E$47,""))</f>
        <v>20</v>
      </c>
      <c r="AG32" s="88" t="s">
        <v>21</v>
      </c>
      <c r="AH32" s="88">
        <f>IF($AG32=Scoring!$D$48,Scoring!$E$48,IF($AG32=Scoring!$D$49,Scoring!$E$49,IF($AG32=Scoring!$D$50,Scoring!$E$50,IF($AG32=Scoring!$D$51,Scoring!$E$51,""))))</f>
        <v>50</v>
      </c>
      <c r="AI32" s="88" t="s">
        <v>6</v>
      </c>
      <c r="AJ32" s="88">
        <f>IF($AI32=Scoring!$D$57,Scoring!$E$57,IF($AI32=Scoring!$D$58,Scoring!$E$58,""))</f>
        <v>30</v>
      </c>
      <c r="AK32" s="123">
        <f t="shared" si="0"/>
        <v>320</v>
      </c>
      <c r="AL32" s="88" t="s">
        <v>6</v>
      </c>
      <c r="AM32" s="88">
        <f>IF($AL32=Scoring!$D$63,Scoring!$E$63,IF($AL32=Scoring!$D$64,Scoring!$E$64,""))</f>
        <v>20</v>
      </c>
      <c r="AN32" s="88" t="s">
        <v>6</v>
      </c>
      <c r="AO32" s="88">
        <f>IF($AN32=Scoring!$D$65,Scoring!$E$65,IF($AN32=Scoring!$D$66,Scoring!$E$66,IF($AN32=Scoring!$D$67,Scoring!$E$67,"")))</f>
        <v>10</v>
      </c>
      <c r="AP32" s="88" t="s">
        <v>25</v>
      </c>
      <c r="AQ32" s="88">
        <f>IF($AP32=Scoring!$D$68,Scoring!$E$68,IF($AP32=Scoring!$D$69,Scoring!$E$69,IF($AP32=Scoring!$D$70,Scoring!$E$70,IF($AP32=Scoring!$D$71,Scoring!$E$71,""))))</f>
        <v>40</v>
      </c>
      <c r="AR32" s="88" t="s">
        <v>6</v>
      </c>
      <c r="AS32" s="88">
        <f>IF($AR32=Scoring!$D$72,Scoring!$E$72,IF($AR32=Scoring!$D$73,Scoring!$E$73,IF($AR32=Scoring!$D$74,Scoring!$E$74,"")))</f>
        <v>30</v>
      </c>
      <c r="AT32" s="111" t="s">
        <v>25</v>
      </c>
      <c r="AU32" s="111">
        <f>IF($AT32=Scoring!$D$75,Scoring!$E$75,IF($AT32=Scoring!$D$76,Scoring!$E$76,IF($AT32=Scoring!$D$77,Scoring!$E$77,IF($AT32=Scoring!$D$78,Scoring!$E$78,""))))</f>
        <v>20</v>
      </c>
      <c r="AV32" s="88">
        <f t="shared" si="19"/>
        <v>50</v>
      </c>
      <c r="AW32" s="88" t="s">
        <v>53</v>
      </c>
      <c r="AX32" s="88" t="str">
        <f>IF($AW32=Scoring!$D$82,Scoring!$K$82,"")</f>
        <v>n/a</v>
      </c>
      <c r="AY32" s="123">
        <f t="shared" si="1"/>
        <v>130</v>
      </c>
      <c r="AZ32" s="111">
        <v>1</v>
      </c>
      <c r="BA32" s="88">
        <f>IF($AZ32=Scoring!$J$85,Scoring!$K$85,IF($AZ32=Scoring!$J$86,Scoring!$K$86,IF($AZ32=Scoring!$J$87,Scoring!$K$87,IF($AZ32=Scoring!$J$88,Scoring!$K$88,IF($AZ32=Scoring!$J$89,Scoring!$K$89,IF($AZ32=Scoring!$J$89,Scoring!$K$89,IF($AZ32=Scoring!$J$89,Scoring!$K$89,"")))))))</f>
        <v>30</v>
      </c>
      <c r="BB32" s="88" t="s">
        <v>407</v>
      </c>
      <c r="BC32" s="88">
        <f>IF($BB32=Scoring!$J$92,Scoring!$K$92,IF($BB32=Scoring!$J$93,Scoring!$K$93,IF($BB32=Scoring!$J$94,Scoring!$K$94,IF($BB32=Scoring!$J$95,Scoring!$K$95,IF($BB32=Scoring!$J$96,Scoring!$K$96,IF($BB32=Scoring!$J$97,Scoring!$K$97,IF($BB32=Scoring!$J$99,Scoring!$K$99,"")))))))</f>
        <v>15</v>
      </c>
      <c r="BD32" s="88" t="s">
        <v>6</v>
      </c>
      <c r="BE32" s="88">
        <f>IF($BD32=Scoring!$D$100,Scoring!$E$100,IF($BD32=Scoring!$D$101,Scoring!$E$101,IF($BD32=Scoring!$D$102,Scoring!$E$102,"")))</f>
        <v>15</v>
      </c>
      <c r="BF32" s="123">
        <f t="shared" si="2"/>
        <v>60</v>
      </c>
      <c r="BG32" s="156">
        <f t="shared" si="10"/>
        <v>510</v>
      </c>
      <c r="BH32" s="88" t="s">
        <v>97</v>
      </c>
      <c r="BI32" s="88">
        <f>IF($BH32=Scoring!$D$108,Scoring!$E$108,IF($BH32=Scoring!$D$109,Scoring!$E$109,IF($BH32=Scoring!$D$110,Scoring!$E$110,IF($BH32=Scoring!$D$111,Scoring!$E$111,IF($BH32=Scoring!$D$112,Scoring!$E$112,IF($BH32=Scoring!$D$113,Scoring!$E$113,IF($BH32=Scoring!$D$114,Scoring!$E$114,IF($BH32=Scoring!$D$115,Scoring!$E$115,IF($BH32=Scoring!$D$116,Scoring!$E$116,IF($BH32=Scoring!$D$117,Scoring!$E$117,""))))))))))</f>
        <v>80</v>
      </c>
      <c r="BJ32" s="88" t="s">
        <v>6</v>
      </c>
      <c r="BK32" s="88">
        <f>IF($BJ32=Scoring!$D$118,Scoring!$E$118,IF($BJ32=Scoring!$D$119,Scoring!$E$119,""))</f>
        <v>40</v>
      </c>
      <c r="BL32" s="88" t="s">
        <v>31</v>
      </c>
      <c r="BM32" s="88">
        <f>IF($BL32=Scoring!$D$120,Scoring!$E$120,IF($BL32=Scoring!$D$121,Scoring!$E$121,IF($BL32=Scoring!$D$122,Scoring!$E$122,IF($BL32=Scoring!$D$123,Scoring!$E$123,IF($BL32=Scoring!$D$124,Scoring!$E$124,"")))))</f>
        <v>0</v>
      </c>
      <c r="BN32" s="88" t="s">
        <v>40</v>
      </c>
      <c r="BO32" s="88">
        <f>IF($BN32=Scoring!$D$125,Scoring!$E$125,IF($BN32=Scoring!$D$126,Scoring!$E$126,IF($BN32=Scoring!$D$127,Scoring!$E$127,IF($BN32=Scoring!$D$128,Scoring!$E$128,IF($BN32=Scoring!$D$129,Scoring!$E$129,IF($BN32=Scoring!$D$130,Scoring!$E$130,IF($BN32=Scoring!$D$131,Scoring!$E$131,"")))))))</f>
        <v>20</v>
      </c>
      <c r="BP32" s="88" t="s">
        <v>49</v>
      </c>
      <c r="BQ32" s="88">
        <f>IF($BP32=Scoring!$J$133,Scoring!$K$133,IF($BP32=Scoring!$J$134,Scoring!$K$134,IF($BP32=Scoring!$J$135,Scoring!$K$135,IF($BP32=Scoring!$J$136,Scoring!$K$136,IF($BP32=Scoring!$J$137,Scoring!$K$137,IF($BP32=Scoring!$J$138,Scoring!$K$138,IF($BP32=Scoring!$J$139,Scoring!$K$139,IF($BP32=Scoring!$J$140,Scoring!$K$140,""))))))))</f>
        <v>20</v>
      </c>
      <c r="BR32" s="86">
        <f t="shared" si="11"/>
        <v>40</v>
      </c>
      <c r="BS32" s="183" t="s">
        <v>608</v>
      </c>
      <c r="BT32" s="183" t="s">
        <v>548</v>
      </c>
      <c r="BU32" s="183" t="s">
        <v>668</v>
      </c>
      <c r="BV32" s="183" t="s">
        <v>594</v>
      </c>
      <c r="BW32" s="183" t="s">
        <v>555</v>
      </c>
      <c r="BX32" s="183" t="s">
        <v>488</v>
      </c>
      <c r="BY32" s="183"/>
      <c r="BZ32" s="183"/>
      <c r="CA32" s="183"/>
      <c r="CB32" s="183"/>
      <c r="CC32" s="88" t="s">
        <v>7</v>
      </c>
      <c r="CD32" s="88">
        <f>IF($CC32=Scoring!$D$151,Scoring!$G$151,IF($CC32=Scoring!$D$152,Scoring!$G$152,""))</f>
        <v>0</v>
      </c>
      <c r="CE32" s="88" t="s">
        <v>6</v>
      </c>
      <c r="CF32" s="88">
        <f>IF($CE32=Scoring!$D$153,Scoring!$K$153,IF($CE32=Scoring!$D$154,Scoring!$K$154,""))</f>
        <v>20</v>
      </c>
      <c r="CG32" s="88" t="s">
        <v>6</v>
      </c>
      <c r="CH32" s="88">
        <f>IF($CG32=Scoring!$D$155,Scoring!$G$155,IF($CG32=Scoring!$D$156,Scoring!$G$156,""))</f>
        <v>10</v>
      </c>
      <c r="CI32" s="111" t="s">
        <v>7</v>
      </c>
      <c r="CJ32" s="111">
        <f>IF($CI32=Scoring!$D$164,Scoring!$G$164,IF($CI32=Scoring!$D$165,Scoring!$G$165,""))</f>
        <v>0</v>
      </c>
      <c r="CK32" s="156">
        <f t="shared" si="3"/>
        <v>215</v>
      </c>
      <c r="CL32" s="88" t="s">
        <v>7</v>
      </c>
      <c r="CM32" s="88">
        <f>IF($CL32=Scoring!$D$171,Scoring!$E$171,IF($CL32=Scoring!$D$172,Scoring!$E$172,""))</f>
        <v>0</v>
      </c>
      <c r="CN32" s="88" t="s">
        <v>68</v>
      </c>
      <c r="CO32" s="88">
        <f>IF($CN32=Scoring!$D$173,Scoring!$E$173,IF($CN32=Scoring!$D$174,Scoring!$E$174,IF($CN32=Scoring!$D$175,Scoring!$E$175,IF($CN32=Scoring!$D$176,Scoring!$E$176,""))))</f>
        <v>40</v>
      </c>
      <c r="CP32" s="88" t="s">
        <v>68</v>
      </c>
      <c r="CQ32" s="88">
        <f>IF($CP32=Scoring!$D$177,Scoring!$E$177,IF($CP32=Scoring!$D$178,Scoring!$E$178,IF($CP32=Scoring!$D$179,Scoring!$E$179,IF($CP32=Scoring!$D$180,Scoring!$E$180,""))))</f>
        <v>50</v>
      </c>
      <c r="CR32" s="123">
        <f t="shared" si="12"/>
        <v>90</v>
      </c>
      <c r="CS32" s="88" t="s">
        <v>68</v>
      </c>
      <c r="CT32" s="88">
        <f>IF($CS32=Scoring!$D$183,Scoring!$E$183,IF($CS32=Scoring!$D$184,Scoring!$E$184,IF($CS32=Scoring!$D$185,Scoring!$E$185,IF($CS32=Scoring!$D$186,Scoring!$E$186,""))))</f>
        <v>30</v>
      </c>
      <c r="CU32" s="88" t="s">
        <v>68</v>
      </c>
      <c r="CV32" s="88">
        <f>IF($CU32=Scoring!$D$183,Scoring!$E$183,IF($CU32=Scoring!$D$184,Scoring!$E$184,IF($CU32=Scoring!$D$185,Scoring!$E$185,IF($CU32=Scoring!$D$186,Scoring!$E$186,""))))</f>
        <v>30</v>
      </c>
      <c r="CW32" s="123">
        <f t="shared" si="13"/>
        <v>60</v>
      </c>
      <c r="CX32" s="88" t="s">
        <v>6</v>
      </c>
      <c r="CY32" s="88">
        <f>IF($CX32=Scoring!$D$193,Scoring!$E$193,IF($CX32=Scoring!$D$194,Scoring!$E$194,IF($CX32=Scoring!$D$195,Scoring!$E$195,"")))</f>
        <v>40</v>
      </c>
      <c r="CZ32" s="88" t="s">
        <v>7</v>
      </c>
      <c r="DA32" s="88">
        <f>IF($CZ32=Scoring!$D$196,Scoring!$E$196,IF($CZ32=Scoring!$D$197,Scoring!$E$197,IF($CZ32=Scoring!$D$198,Scoring!$E$198,"")))</f>
        <v>0</v>
      </c>
      <c r="DB32" s="88" t="s">
        <v>6</v>
      </c>
      <c r="DC32" s="88">
        <f>IF($DB32=Scoring!$D$199,Scoring!$E$199,IF($DB32=Scoring!$D$200,Scoring!$E$200,IF($DB32=Scoring!$D$201,Scoring!$E$201,"")))</f>
        <v>20</v>
      </c>
      <c r="DD32" s="88" t="s">
        <v>77</v>
      </c>
      <c r="DE32" s="88">
        <f>IF($DD32=Scoring!$D$202,Scoring!$E$202,IF($DD32=Scoring!$D$203,Scoring!$E$203,IF($DD32=Scoring!$D$204,Scoring!$E$204,IF($DD32=Scoring!$D$205,Scoring!$E$205,""))))</f>
        <v>30</v>
      </c>
      <c r="DF32" s="123">
        <f t="shared" si="14"/>
        <v>90</v>
      </c>
      <c r="DG32" s="124">
        <f t="shared" si="15"/>
        <v>240</v>
      </c>
      <c r="DH32" s="125">
        <f t="shared" si="16"/>
        <v>965</v>
      </c>
      <c r="DI32" s="88" t="s">
        <v>6</v>
      </c>
      <c r="DJ32" s="88">
        <f>IF($DI32=Scoring!$D$219,Scoring!$E$219,IF($DI32=Scoring!$D$220,Scoring!$E$220,""))</f>
        <v>20</v>
      </c>
      <c r="DK32" s="88" t="s">
        <v>7</v>
      </c>
      <c r="DL32" s="88">
        <f>IF($DK32=Scoring!$D$221,Scoring!$E$221,IF($DK32=Scoring!$D$222,Scoring!$E$222,""))</f>
        <v>0</v>
      </c>
      <c r="DM32" s="88" t="s">
        <v>6</v>
      </c>
      <c r="DN32" s="88">
        <f>IF($DM32=Scoring!$D$223,Scoring!$E$223,IF($DM32=Scoring!$D$224,Scoring!$E$224,""))</f>
        <v>10</v>
      </c>
      <c r="DO32" s="88" t="s">
        <v>6</v>
      </c>
      <c r="DP32" s="88">
        <f>IF($DO32=Scoring!$D$225,Scoring!$E$225,IF($DO32=Scoring!$D$226,Scoring!$E$226,""))</f>
        <v>10</v>
      </c>
      <c r="DQ32" s="123">
        <f>SUM($DP32,$DN32,$DL32,$DJ32,$FE32,$FG32,$FI32,$FK32)</f>
        <v>55</v>
      </c>
      <c r="DR32" s="88" t="s">
        <v>6</v>
      </c>
      <c r="DS32" s="88">
        <f>IF($DR32=Scoring!$D$237,Scoring!$E$237,IF($DR32=Scoring!$D$238,Scoring!$E$238,""))</f>
        <v>20</v>
      </c>
      <c r="DT32" s="88" t="s">
        <v>90</v>
      </c>
      <c r="DU32" s="88">
        <f>IF($DT32=Scoring!$D$240,Scoring!$E$240,IF($DT32=Scoring!$D$241,Scoring!$E$241,IF($DT32=Scoring!$D$242,Scoring!$E$242,IF($DT32=Scoring!$D$243,Scoring!$E$243,IF($DT32=Scoring!$D$244,Scoring!$E$244,IF($DT32=Scoring!$D$245,Scoring!$E$245,IF($DT32=Scoring!$D$246,Scoring!$E$246,"")))))))</f>
        <v>50</v>
      </c>
      <c r="DV32" s="88" t="s">
        <v>6</v>
      </c>
      <c r="DW32" s="88">
        <f>IF($DV32=Scoring!$D$247,Scoring!$E$247,IF($DV32=Scoring!$D$248,Scoring!$E$248,""))</f>
        <v>20</v>
      </c>
      <c r="DX32" s="88" t="s">
        <v>6</v>
      </c>
      <c r="DY32" s="88">
        <f>IF($DX32=Scoring!$D$249,Scoring!$E$249,IF($DX32=Scoring!$D$250,Scoring!$E$250,""))</f>
        <v>20</v>
      </c>
      <c r="DZ32" s="88" t="s">
        <v>6</v>
      </c>
      <c r="EA32" s="88">
        <f>IF($DZ32=Scoring!$D$251,Scoring!$E$251,IF($DZ32=Scoring!$D$252,Scoring!$E$252,""))</f>
        <v>10</v>
      </c>
      <c r="EB32" s="88" t="s">
        <v>6</v>
      </c>
      <c r="EC32" s="88">
        <f>IF($EB32=Scoring!$D$253,Scoring!$E$253,IF($EB32=Scoring!$D$254,Scoring!$E$254,""))</f>
        <v>10</v>
      </c>
      <c r="ED32" s="123">
        <f t="shared" si="4"/>
        <v>130</v>
      </c>
      <c r="EE32" s="88" t="s">
        <v>6</v>
      </c>
      <c r="EF32" s="88">
        <f>IF($EE32=Scoring!$D$257,Scoring!$E$257,IF($EE32=Scoring!$D$258,Scoring!$E$258,""))</f>
        <v>20</v>
      </c>
      <c r="EG32" s="88" t="s">
        <v>6</v>
      </c>
      <c r="EH32" s="88">
        <f>IF($EG32=Scoring!$D$259,Scoring!$E$259,IF($EG32=Scoring!$D$260,Scoring!$E$260,""))</f>
        <v>15</v>
      </c>
      <c r="EI32" s="88" t="s">
        <v>6</v>
      </c>
      <c r="EJ32" s="88">
        <f>IF($EI32=Scoring!$D$261,Scoring!$E$261,IF($EI32=Scoring!$D$262,Scoring!$E$262,""))</f>
        <v>15</v>
      </c>
      <c r="EK32" s="123">
        <f t="shared" si="20"/>
        <v>50</v>
      </c>
      <c r="EL32" s="126">
        <f t="shared" si="5"/>
        <v>235</v>
      </c>
      <c r="EM32" s="182">
        <f t="shared" si="6"/>
        <v>1200</v>
      </c>
      <c r="EN32" s="111" t="s">
        <v>408</v>
      </c>
      <c r="EO32" s="111">
        <f>IF($EN32=Scoring!$D$22,Scoring!$K$22,IF($EN32=Scoring!$D$23,Scoring!$K$23,IF($EN32=Scoring!$D$24,Scoring!$K$24,IF($EN32=Scoring!$D$25,Scoring!$K$25,IF($EN32=Scoring!$D$26,Scoring!$K$26,IF($EN32=Scoring!$D$27,Scoring!$K$27,""))))))</f>
        <v>20</v>
      </c>
      <c r="EP32" s="88" t="s">
        <v>13</v>
      </c>
      <c r="EQ32" s="88">
        <f>IF($EP32=Scoring!$D$43,Scoring!$K$43,IF($EP32=Scoring!$D$44,Scoring!$K$44,IF($EP32=Scoring!$D$45,Scoring!$K$45,"")))</f>
        <v>0</v>
      </c>
      <c r="ER32" s="88" t="s">
        <v>418</v>
      </c>
      <c r="ES32" s="88">
        <f>IF($ER32=Scoring!$D$52,Scoring!$K$52,IF($ER32=Scoring!$D$53,Scoring!$K$53,IF($ER32=Scoring!$D$54,Scoring!$K$54,IF($ER32=Scoring!$D$55,Scoring!$K$55,IF($ER32=Scoring!$D$56,Scoring!$K$56,"")))))</f>
        <v>20</v>
      </c>
      <c r="ET32" s="88" t="s">
        <v>6</v>
      </c>
      <c r="EU32" s="88">
        <f>IF($ET32=Scoring!$D$80,Scoring!$K$80,IF($ET32=Scoring!$D$81,Scoring!$K$81,""))</f>
        <v>10</v>
      </c>
      <c r="EV32" s="88" t="s">
        <v>7</v>
      </c>
      <c r="EW32" s="88">
        <f>IF($EV32=Scoring!$D$103,Scoring!$K$103,IF($EV32=Scoring!$D$104,Scoring!$K$104,IF($EV32=Scoring!$D$105,Scoring!$K$105,"")))</f>
        <v>0</v>
      </c>
      <c r="EX32" s="111" t="s">
        <v>6</v>
      </c>
      <c r="EY32" s="111">
        <f>IF($EX32=Scoring!$D$157,Scoring!$K$157,IF($EX32=Scoring!$D$158,Scoring!$K$158,IF($EX32=Scoring!$D$159,Scoring!$K$159,"")))</f>
        <v>15</v>
      </c>
      <c r="EZ32" s="88" t="s">
        <v>439</v>
      </c>
      <c r="FA32" s="88">
        <f>IF($EZ32=Scoring!$J$160,Scoring!$K$160,IF($EZ32=Scoring!$J$161,Scoring!$K$161,IF($EZ32=Scoring!$J$162,Scoring!$K$162,IF($EZ32=Scoring!$J$163,Scoring!$K$163,""))))</f>
        <v>10</v>
      </c>
      <c r="FB32" s="88" t="s">
        <v>7</v>
      </c>
      <c r="FC32" s="88">
        <f>IF($FB32=Scoring!$D$166,Scoring!$K$166,IF($FB32=Scoring!$D$167,Scoring!$K$167,""))</f>
        <v>0</v>
      </c>
      <c r="FD32" s="88" t="s">
        <v>7</v>
      </c>
      <c r="FE32" s="88">
        <f>IF($FD32=Scoring!$D$227,Scoring!$K$227,IF($FD32=Scoring!$D$228,Scoring!$K$228,""))</f>
        <v>0</v>
      </c>
      <c r="FF32" s="88" t="s">
        <v>6</v>
      </c>
      <c r="FG32" s="88">
        <f>IF($FF32=Scoring!$D$229,Scoring!$K$229,IF($FF32=Scoring!$D$230,Scoring!$K$230,""))</f>
        <v>10</v>
      </c>
      <c r="FH32" s="88" t="s">
        <v>7</v>
      </c>
      <c r="FI32" s="88">
        <f>IF($FH32=Scoring!$D$231,Scoring!$K$231,IF($FH32=Scoring!$D$232,Scoring!$K$232,""))</f>
        <v>0</v>
      </c>
      <c r="FJ32" s="88" t="s">
        <v>6</v>
      </c>
      <c r="FK32" s="88">
        <f>IF($FJ32=Scoring!$D$233,Scoring!$K$233,IF($FJ32=Scoring!$D$234,Scoring!$K$234,""))</f>
        <v>5</v>
      </c>
      <c r="FL32" s="126">
        <f t="shared" si="18"/>
        <v>80</v>
      </c>
      <c r="FM32" s="88" t="s">
        <v>454</v>
      </c>
      <c r="FN32" s="88"/>
      <c r="FO32" s="88" t="s">
        <v>534</v>
      </c>
      <c r="FP32" s="88"/>
      <c r="FQ32" s="88" t="s">
        <v>7</v>
      </c>
      <c r="FR32" s="88">
        <v>0</v>
      </c>
      <c r="FS32" s="88" t="s">
        <v>525</v>
      </c>
      <c r="FT32" s="88"/>
      <c r="FU32" s="88" t="s">
        <v>1</v>
      </c>
      <c r="FV32" s="88"/>
    </row>
    <row r="33" spans="1:178" s="26" customFormat="1">
      <c r="A33" s="86" t="s">
        <v>670</v>
      </c>
      <c r="B33" s="184"/>
      <c r="C33" s="184"/>
      <c r="D33" s="252"/>
      <c r="E33" s="184"/>
      <c r="F33" s="184"/>
      <c r="G33" s="88"/>
      <c r="H33" s="88"/>
      <c r="I33" s="88"/>
      <c r="J33" s="111"/>
      <c r="K33" s="111"/>
      <c r="L33" s="88"/>
      <c r="M33" s="88"/>
      <c r="N33" s="86"/>
      <c r="O33" s="88"/>
      <c r="P33" s="88"/>
      <c r="Q33" s="88"/>
      <c r="R33" s="88"/>
      <c r="S33" s="86"/>
      <c r="T33" s="111"/>
      <c r="U33" s="111"/>
      <c r="V33" s="111"/>
      <c r="W33" s="88"/>
      <c r="X33" s="111"/>
      <c r="Y33" s="111"/>
      <c r="Z33" s="88"/>
      <c r="AA33" s="88"/>
      <c r="AB33" s="86"/>
      <c r="AC33" s="88"/>
      <c r="AD33" s="88"/>
      <c r="AE33" s="88"/>
      <c r="AF33" s="88"/>
      <c r="AG33" s="88"/>
      <c r="AH33" s="88"/>
      <c r="AI33" s="88"/>
      <c r="AJ33" s="88"/>
      <c r="AK33" s="123"/>
      <c r="AL33" s="88"/>
      <c r="AM33" s="88"/>
      <c r="AN33" s="88"/>
      <c r="AO33" s="88"/>
      <c r="AP33" s="88"/>
      <c r="AQ33" s="88"/>
      <c r="AR33" s="88"/>
      <c r="AS33" s="88"/>
      <c r="AT33" s="111"/>
      <c r="AU33" s="111"/>
      <c r="AV33" s="88"/>
      <c r="AW33" s="88"/>
      <c r="AX33" s="88"/>
      <c r="AY33" s="123"/>
      <c r="AZ33" s="111"/>
      <c r="BA33" s="88"/>
      <c r="BB33" s="88"/>
      <c r="BC33" s="88"/>
      <c r="BD33" s="88"/>
      <c r="BE33" s="88"/>
      <c r="BF33" s="123"/>
      <c r="BG33" s="156"/>
      <c r="BH33" s="88"/>
      <c r="BI33" s="88"/>
      <c r="BJ33" s="88"/>
      <c r="BK33" s="88"/>
      <c r="BL33" s="88"/>
      <c r="BM33" s="88"/>
      <c r="BN33" s="88"/>
      <c r="BO33" s="88"/>
      <c r="BP33" s="88"/>
      <c r="BQ33" s="88"/>
      <c r="BR33" s="86"/>
      <c r="BS33" s="185"/>
      <c r="BT33" s="185"/>
      <c r="BU33" s="185"/>
      <c r="BV33" s="185"/>
      <c r="BW33" s="185"/>
      <c r="BX33" s="183"/>
      <c r="BY33" s="183"/>
      <c r="BZ33" s="183"/>
      <c r="CA33" s="183"/>
      <c r="CB33" s="183"/>
      <c r="CC33" s="88"/>
      <c r="CD33" s="88"/>
      <c r="CE33" s="88"/>
      <c r="CF33" s="88"/>
      <c r="CG33" s="88"/>
      <c r="CH33" s="88"/>
      <c r="CI33" s="111"/>
      <c r="CJ33" s="111"/>
      <c r="CK33" s="156"/>
      <c r="CL33" s="88"/>
      <c r="CM33" s="88"/>
      <c r="CN33" s="88"/>
      <c r="CO33" s="88"/>
      <c r="CP33" s="88"/>
      <c r="CQ33" s="88"/>
      <c r="CR33" s="123"/>
      <c r="CS33" s="88"/>
      <c r="CT33" s="88"/>
      <c r="CU33" s="88"/>
      <c r="CV33" s="88"/>
      <c r="CW33" s="123"/>
      <c r="CX33" s="88"/>
      <c r="CY33" s="88"/>
      <c r="CZ33" s="88"/>
      <c r="DA33" s="88"/>
      <c r="DB33" s="88"/>
      <c r="DC33" s="88"/>
      <c r="DD33" s="88"/>
      <c r="DE33" s="88"/>
      <c r="DF33" s="123"/>
      <c r="DG33" s="124"/>
      <c r="DH33" s="125"/>
      <c r="DI33" s="88"/>
      <c r="DJ33" s="88"/>
      <c r="DK33" s="88"/>
      <c r="DL33" s="88"/>
      <c r="DM33" s="88"/>
      <c r="DN33" s="88">
        <f>COUNTIF(DN5:DN32,"10")</f>
        <v>25</v>
      </c>
      <c r="DO33" s="88">
        <f>COUNTIF(DO5:DO32,"10")</f>
        <v>0</v>
      </c>
      <c r="DP33" s="88">
        <f>COUNTIF(DP5:DP32,"10")</f>
        <v>27</v>
      </c>
      <c r="DQ33" s="123"/>
      <c r="DR33" s="88"/>
      <c r="DS33" s="88"/>
      <c r="DT33" s="88"/>
      <c r="DU33" s="88"/>
      <c r="DV33" s="88"/>
      <c r="DW33" s="88"/>
      <c r="DX33" s="88"/>
      <c r="DY33" s="88"/>
      <c r="DZ33" s="88"/>
      <c r="EA33" s="88"/>
      <c r="EB33" s="88"/>
      <c r="EC33" s="88"/>
      <c r="ED33" s="123"/>
      <c r="EE33" s="88"/>
      <c r="EF33" s="88"/>
      <c r="EG33" s="88"/>
      <c r="EH33" s="88"/>
      <c r="EI33" s="88"/>
      <c r="EJ33" s="88"/>
      <c r="EK33" s="123"/>
      <c r="EL33" s="126"/>
      <c r="EM33" s="182"/>
      <c r="EN33" s="111"/>
      <c r="EO33" s="111"/>
      <c r="EP33" s="88"/>
      <c r="EQ33" s="88"/>
      <c r="ER33" s="88"/>
      <c r="ES33" s="88"/>
      <c r="ET33" s="88"/>
      <c r="EU33" s="88"/>
      <c r="EV33" s="88"/>
      <c r="EW33" s="88"/>
      <c r="EX33" s="111"/>
      <c r="EY33" s="111"/>
      <c r="EZ33" s="88"/>
      <c r="FA33" s="88"/>
      <c r="FB33" s="88"/>
      <c r="FC33" s="88"/>
      <c r="FD33" s="88"/>
      <c r="FE33" s="88"/>
      <c r="FF33" s="88"/>
      <c r="FG33" s="88"/>
      <c r="FH33" s="88"/>
      <c r="FI33" s="88"/>
      <c r="FJ33" s="88"/>
      <c r="FK33" s="88"/>
      <c r="FL33" s="126"/>
      <c r="FM33" s="88"/>
      <c r="FN33" s="88"/>
      <c r="FO33" s="88"/>
      <c r="FP33" s="88"/>
      <c r="FQ33" s="88"/>
      <c r="FR33" s="88"/>
      <c r="FS33" s="88"/>
      <c r="FT33" s="88"/>
      <c r="FU33" s="88"/>
      <c r="FV33" s="88"/>
    </row>
    <row r="34" spans="1:178" s="26" customFormat="1">
      <c r="A34" s="86" t="s">
        <v>377</v>
      </c>
      <c r="B34" s="184"/>
      <c r="C34" s="184"/>
      <c r="D34" s="252"/>
      <c r="E34" s="184"/>
      <c r="F34" s="184"/>
      <c r="G34" s="88"/>
      <c r="H34" s="88"/>
      <c r="I34" s="88"/>
      <c r="J34" s="111"/>
      <c r="K34" s="111"/>
      <c r="L34" s="88"/>
      <c r="M34" s="88"/>
      <c r="N34" s="86"/>
      <c r="O34" s="88"/>
      <c r="P34" s="88"/>
      <c r="Q34" s="88"/>
      <c r="R34" s="88"/>
      <c r="S34" s="86"/>
      <c r="T34" s="111"/>
      <c r="U34" s="111"/>
      <c r="V34" s="111"/>
      <c r="W34" s="88"/>
      <c r="X34" s="111"/>
      <c r="Y34" s="111"/>
      <c r="Z34" s="88"/>
      <c r="AA34" s="88"/>
      <c r="AB34" s="86"/>
      <c r="AC34" s="88"/>
      <c r="AD34" s="88"/>
      <c r="AE34" s="88"/>
      <c r="AF34" s="88"/>
      <c r="AG34" s="88"/>
      <c r="AH34" s="88"/>
      <c r="AI34" s="88"/>
      <c r="AJ34" s="88"/>
      <c r="AK34" s="123"/>
      <c r="AL34" s="88"/>
      <c r="AM34" s="88"/>
      <c r="AN34" s="88"/>
      <c r="AO34" s="88"/>
      <c r="AP34" s="88"/>
      <c r="AQ34" s="88"/>
      <c r="AR34" s="88"/>
      <c r="AS34" s="88"/>
      <c r="AT34" s="111"/>
      <c r="AU34" s="111"/>
      <c r="AV34" s="88"/>
      <c r="AW34" s="88"/>
      <c r="AX34" s="88"/>
      <c r="AY34" s="123"/>
      <c r="AZ34" s="111"/>
      <c r="BA34" s="88"/>
      <c r="BB34" s="88"/>
      <c r="BC34" s="88"/>
      <c r="BD34" s="88"/>
      <c r="BE34" s="88"/>
      <c r="BF34" s="123"/>
      <c r="BG34" s="156"/>
      <c r="BH34" s="88"/>
      <c r="BI34" s="88"/>
      <c r="BJ34" s="88"/>
      <c r="BK34" s="88"/>
      <c r="BL34" s="88"/>
      <c r="BM34" s="88"/>
      <c r="BN34" s="88"/>
      <c r="BO34" s="88"/>
      <c r="BP34" s="88"/>
      <c r="BQ34" s="88"/>
      <c r="BR34" s="86"/>
      <c r="BS34" s="185"/>
      <c r="BT34" s="185"/>
      <c r="BU34" s="185"/>
      <c r="BV34" s="185"/>
      <c r="BW34" s="185"/>
      <c r="BX34" s="183"/>
      <c r="BY34" s="183"/>
      <c r="BZ34" s="183"/>
      <c r="CA34" s="183"/>
      <c r="CB34" s="183"/>
      <c r="CC34" s="88"/>
      <c r="CD34" s="88"/>
      <c r="CE34" s="88"/>
      <c r="CF34" s="88"/>
      <c r="CG34" s="88"/>
      <c r="CH34" s="88"/>
      <c r="CI34" s="111"/>
      <c r="CJ34" s="111"/>
      <c r="CK34" s="156"/>
      <c r="CL34" s="88"/>
      <c r="CM34" s="88"/>
      <c r="CN34" s="88"/>
      <c r="CO34" s="88"/>
      <c r="CP34" s="88"/>
      <c r="CQ34" s="88"/>
      <c r="CR34" s="123"/>
      <c r="CS34" s="88"/>
      <c r="CT34" s="88"/>
      <c r="CU34" s="88"/>
      <c r="CV34" s="88"/>
      <c r="CW34" s="123"/>
      <c r="CX34" s="88"/>
      <c r="CY34" s="88"/>
      <c r="CZ34" s="88"/>
      <c r="DA34" s="88"/>
      <c r="DB34" s="88"/>
      <c r="DC34" s="88"/>
      <c r="DD34" s="88"/>
      <c r="DE34" s="88"/>
      <c r="DF34" s="123"/>
      <c r="DG34" s="124"/>
      <c r="DH34" s="125"/>
      <c r="DI34" s="88"/>
      <c r="DJ34" s="88"/>
      <c r="DK34" s="88"/>
      <c r="DL34" s="88"/>
      <c r="DM34" s="88"/>
      <c r="DO34" s="88"/>
      <c r="DP34" s="88"/>
      <c r="DQ34" s="123"/>
      <c r="DR34" s="88"/>
      <c r="DS34" s="88"/>
      <c r="DT34" s="88"/>
      <c r="DU34" s="88"/>
      <c r="DV34" s="88"/>
      <c r="DW34" s="88"/>
      <c r="DX34" s="88"/>
      <c r="DY34" s="88"/>
      <c r="DZ34" s="88"/>
      <c r="EA34" s="88"/>
      <c r="EB34" s="88"/>
      <c r="EC34" s="88"/>
      <c r="ED34" s="123"/>
      <c r="EE34" s="88"/>
      <c r="EF34" s="88"/>
      <c r="EG34" s="88"/>
      <c r="EH34" s="88"/>
      <c r="EI34" s="88"/>
      <c r="EJ34" s="88"/>
      <c r="EK34" s="123"/>
      <c r="EL34" s="126"/>
      <c r="EM34" s="182"/>
      <c r="EN34" s="111"/>
      <c r="EO34" s="111"/>
      <c r="EP34" s="88"/>
      <c r="EQ34" s="88"/>
      <c r="ER34" s="88"/>
      <c r="ES34" s="88"/>
      <c r="ET34" s="88"/>
      <c r="EU34" s="88"/>
      <c r="EV34" s="88"/>
      <c r="EW34" s="88"/>
      <c r="EX34" s="111"/>
      <c r="EY34" s="111"/>
      <c r="EZ34" s="88"/>
      <c r="FA34" s="88"/>
      <c r="FB34" s="88"/>
      <c r="FC34" s="88"/>
      <c r="FD34" s="88"/>
      <c r="FE34" s="88"/>
      <c r="FF34" s="88"/>
      <c r="FG34" s="88"/>
      <c r="FH34" s="88"/>
      <c r="FI34" s="88"/>
      <c r="FJ34" s="88"/>
      <c r="FK34" s="88"/>
      <c r="FL34" s="126"/>
      <c r="FM34" s="88"/>
      <c r="FN34" s="88"/>
      <c r="FO34" s="88"/>
      <c r="FP34" s="88"/>
      <c r="FQ34" s="88"/>
      <c r="FR34" s="88"/>
      <c r="FS34" s="88"/>
      <c r="FT34" s="88"/>
      <c r="FU34" s="88"/>
      <c r="FV34" s="88"/>
    </row>
    <row r="35" spans="1:178" s="205" customFormat="1">
      <c r="A35" s="204" t="s">
        <v>672</v>
      </c>
      <c r="AE35" s="205">
        <f>COUNTIF(AE5:AE32,"yes")/28*100</f>
        <v>67.857142857142861</v>
      </c>
      <c r="AL35" s="205">
        <f>COUNTIF(AL5:AL32,"yes")</f>
        <v>27</v>
      </c>
      <c r="AM35" s="205" t="s">
        <v>6</v>
      </c>
      <c r="AN35" s="216">
        <f>COUNTIF($AN$5:$AN$32, "Yes")/28*100</f>
        <v>71.428571428571431</v>
      </c>
      <c r="AO35" s="205" t="s">
        <v>25</v>
      </c>
      <c r="AP35" s="216">
        <f>COUNTIF(AP5:AP32, "many")/28*100</f>
        <v>46.428571428571431</v>
      </c>
      <c r="BD35" s="205">
        <f>COUNTIF(BD5:BD32,"yes")</f>
        <v>26</v>
      </c>
      <c r="BE35" s="205">
        <f>BD35/28</f>
        <v>0.9285714285714286</v>
      </c>
      <c r="BJ35" s="205">
        <f>COUNTIF(BJ5:BJ32,"yes")</f>
        <v>25</v>
      </c>
      <c r="BK35" s="205">
        <f>25/28</f>
        <v>0.8928571428571429</v>
      </c>
      <c r="BL35" s="205">
        <f>COUNTIF(BL5:BL32,"*know*")</f>
        <v>11</v>
      </c>
      <c r="BM35" s="205">
        <f>BL35/28</f>
        <v>0.39285714285714285</v>
      </c>
      <c r="BS35" s="205">
        <f>COUNTIF(BS7:BW32,"*Earth*")</f>
        <v>6</v>
      </c>
      <c r="BX35" s="205">
        <f>COUNTIF(BX7:CB32,"*Science*")</f>
        <v>6</v>
      </c>
      <c r="BY35" s="205">
        <f>COUNTIF(BX7:CB32,"*development*")</f>
        <v>4</v>
      </c>
      <c r="BZ35" s="205">
        <f>COUNTIF($BX$7:$CB$33,"*transport*")</f>
        <v>2</v>
      </c>
      <c r="DI35" s="205">
        <f>COUNTIF(DI5:DI32,"YES")</f>
        <v>24</v>
      </c>
      <c r="DJ35" s="205">
        <f>DI35/28</f>
        <v>0.8571428571428571</v>
      </c>
      <c r="DK35" s="205">
        <f>COUNTIF(DK5:DK32,"YES")</f>
        <v>11</v>
      </c>
      <c r="DL35" s="205">
        <f>DK35/28</f>
        <v>0.39285714285714285</v>
      </c>
      <c r="DN35" s="205">
        <f>DN33/28</f>
        <v>0.8928571428571429</v>
      </c>
      <c r="DO35" s="205">
        <f>DO33/28</f>
        <v>0</v>
      </c>
      <c r="DP35" s="205">
        <f>DP33/28</f>
        <v>0.9642857142857143</v>
      </c>
      <c r="DR35" s="205">
        <f>COUNTIF(DR$5:DR$32,"YES")</f>
        <v>10</v>
      </c>
      <c r="DT35" s="206">
        <f>COUNTIF(DT5:DT32,"≥ 90%")-1</f>
        <v>17</v>
      </c>
      <c r="DU35" s="206">
        <f>DT35/28</f>
        <v>0.6071428571428571</v>
      </c>
      <c r="DV35" s="206">
        <f>COUNTIF(DV5:DV32, "Yes")</f>
        <v>25</v>
      </c>
      <c r="DW35" s="205">
        <f>DV35/28</f>
        <v>0.8928571428571429</v>
      </c>
      <c r="DX35" s="205">
        <f>COUNTIF(DX$5:DX$32,"YES")</f>
        <v>22</v>
      </c>
      <c r="DZ35" s="205">
        <f>COUNTIF(DZ5:DZ32,"yes")</f>
        <v>23</v>
      </c>
      <c r="EA35" s="205">
        <f>23/28</f>
        <v>0.8214285714285714</v>
      </c>
      <c r="EB35" s="205">
        <f>COUNTIF(EB5:EB32,"yes")</f>
        <v>20</v>
      </c>
      <c r="EC35" s="205">
        <f>20/28</f>
        <v>0.7142857142857143</v>
      </c>
      <c r="EV35" s="205">
        <f>COUNTIF(EV5:EV32,"yes")</f>
        <v>20</v>
      </c>
      <c r="EW35" s="205">
        <f>EV35/28</f>
        <v>0.7142857142857143</v>
      </c>
      <c r="FD35" s="205">
        <f>COUNTIF(FD5:FD32,"yes")</f>
        <v>12</v>
      </c>
      <c r="FE35" s="205">
        <f>12/28</f>
        <v>0.42857142857142855</v>
      </c>
      <c r="FF35" s="205">
        <f>COUNTIF(FF5:FF32,"yes")</f>
        <v>14</v>
      </c>
      <c r="FG35" s="205">
        <f>14/28</f>
        <v>0.5</v>
      </c>
      <c r="FM35" s="205">
        <f>COUNTIF(FM5:FM32,"yes, very well")</f>
        <v>18</v>
      </c>
      <c r="FN35" s="205">
        <f>FM35/28</f>
        <v>0.6428571428571429</v>
      </c>
      <c r="FQ35" s="205">
        <f>COUNTIF(FQ5:FQ32,"yes*")</f>
        <v>15</v>
      </c>
      <c r="FR35" s="205">
        <f>FQ35/28</f>
        <v>0.5357142857142857</v>
      </c>
    </row>
    <row r="36" spans="1:178" s="205" customFormat="1">
      <c r="A36" s="204" t="s">
        <v>6</v>
      </c>
      <c r="AL36" s="205">
        <f>AL35/28</f>
        <v>0.9642857142857143</v>
      </c>
      <c r="AM36" s="205" t="s">
        <v>7</v>
      </c>
      <c r="AN36" s="216">
        <f>COUNTIF($AN$5:$AN$32, "no")/28*100</f>
        <v>0</v>
      </c>
      <c r="AO36" s="205" t="s">
        <v>24</v>
      </c>
      <c r="AP36" s="216">
        <f>COUNTIF($AP$5:$AP$32, "some")/28*100</f>
        <v>21.428571428571427</v>
      </c>
      <c r="DN36" s="205" t="s">
        <v>6</v>
      </c>
      <c r="DO36" s="205">
        <f>COUNTIF($DO$5:$DO$32, "yes")</f>
        <v>27</v>
      </c>
      <c r="DT36" s="206">
        <f>COUNTIF($DT$5:$DT$32,"70 - 89%")</f>
        <v>5</v>
      </c>
      <c r="DU36" s="206"/>
      <c r="DV36" s="206"/>
      <c r="FJ36" s="205">
        <f>26/28</f>
        <v>0.9285714285714286</v>
      </c>
      <c r="FM36" s="205">
        <f>COUNTIF(FM5:FM32,"yes, a little")</f>
        <v>4</v>
      </c>
    </row>
    <row r="37" spans="1:178" s="205" customFormat="1">
      <c r="A37" s="204" t="s">
        <v>7</v>
      </c>
      <c r="AM37" s="205" t="s">
        <v>53</v>
      </c>
      <c r="AN37" s="216">
        <f>COUNTIF($AN$5:$AN$32, "Not applicable")/28*100</f>
        <v>28.571428571428569</v>
      </c>
      <c r="AO37" s="205" t="s">
        <v>23</v>
      </c>
      <c r="AP37" s="216">
        <f>COUNTIF($AP$5:$AP$32, "Very few")/28*100</f>
        <v>3.5714285714285712</v>
      </c>
      <c r="DN37" s="205" t="s">
        <v>7</v>
      </c>
      <c r="DO37" s="205">
        <f>COUNTIF($DO$5:$DO$32, "no")</f>
        <v>1</v>
      </c>
      <c r="DT37" s="206"/>
      <c r="DU37" s="206"/>
      <c r="DV37" s="206"/>
    </row>
    <row r="38" spans="1:178" s="205" customFormat="1">
      <c r="A38" s="204"/>
      <c r="AO38" s="205" t="s">
        <v>53</v>
      </c>
      <c r="AP38" s="216">
        <f>COUNTIF($AP$5:$AP$32, "Not applicable")/28*100</f>
        <v>28.571428571428569</v>
      </c>
      <c r="DT38" s="206"/>
      <c r="DU38" s="206">
        <f>18/28</f>
        <v>0.6428571428571429</v>
      </c>
      <c r="DV38" s="206"/>
    </row>
    <row r="39" spans="1:178" s="205" customFormat="1">
      <c r="A39" s="204"/>
      <c r="DT39" s="206"/>
      <c r="DU39" s="206"/>
      <c r="DV39" s="206"/>
    </row>
    <row r="40" spans="1:178" s="26" customFormat="1">
      <c r="A40" s="107" t="s">
        <v>628</v>
      </c>
      <c r="B40" s="110"/>
      <c r="C40" s="110"/>
      <c r="D40" s="110"/>
      <c r="E40" s="110"/>
      <c r="F40" s="88"/>
      <c r="G40" s="88" t="str">
        <f>IF($F40=Scoring!$D$5,Scoring!$E$5,IF($F40=Scoring!$D$6,Scoring!$E$6,""))</f>
        <v/>
      </c>
      <c r="H40" s="88"/>
      <c r="I40" s="88" t="str">
        <f>IF($H40=Scoring!$D$7,Scoring!$E$7,IF($H40=Scoring!$D$8,Scoring!$E$8,""))</f>
        <v/>
      </c>
      <c r="J40" s="88"/>
      <c r="K40" s="88" t="str">
        <f>IF($J40=Scoring!$J$9,Scoring!$K$9,IF($J40=Scoring!$J$10,Scoring!$K$10,IF($J40=Scoring!$J$11,Scoring!$K$11,"")))</f>
        <v/>
      </c>
      <c r="L40" s="88"/>
      <c r="M40" s="88" t="str">
        <f>IF($L40=Scoring!$D$12,Scoring!$G$12,IF($L40=Scoring!$D$13,Scoring!$G$13,""))</f>
        <v/>
      </c>
      <c r="N40" s="86">
        <f t="shared" ref="N40:N47" si="21">SUM(M40,K40,I40)</f>
        <v>0</v>
      </c>
      <c r="O40" s="88"/>
      <c r="P40" s="88" t="str">
        <f>IF($O40=Scoring!$D$14,Scoring!$E$14,IF($O40=Scoring!$D$15,Scoring!$E$15,""))</f>
        <v/>
      </c>
      <c r="Q40" s="88"/>
      <c r="R40" s="88" t="str">
        <f>IF($Q40=Scoring!$D$16,Scoring!$E$16,IF($Q40=Scoring!$D$17,Scoring!$E$17,IF($Q40=Scoring!$D$18,Scoring!$E$18,"")))</f>
        <v/>
      </c>
      <c r="S40" s="86">
        <f t="shared" ref="S40:S47" si="22">SUM(R40,P40)</f>
        <v>0</v>
      </c>
      <c r="T40" s="111"/>
      <c r="U40" s="88" t="str">
        <f>IF($T40=Scoring!$J$19,Scoring!$K$19,IF($T40=Scoring!$J$20,Scoring!$K$20,IF($T40=Scoring!$J$21,Scoring!$K$21,"")))</f>
        <v/>
      </c>
      <c r="V40" s="88"/>
      <c r="W40" s="88" t="str">
        <f>IF($V40=Scoring!$J$28,Scoring!$K$28,IF($V40=Scoring!$J$29,Scoring!$K$29,IF($V40=Scoring!$J$30,Scoring!$K$30,IF($V40=Scoring!$J$31,Scoring!$K$31,IF($V40=Scoring!$J$32,Scoring!$K$32,IF($V40=Scoring!$J$33,Scoring!$K$33,IF($V40=Scoring!$J$34,Scoring!$K$34,"")))))))</f>
        <v/>
      </c>
      <c r="X40" s="88"/>
      <c r="Y40" s="88" t="str">
        <f>IF($X40=Scoring!$D$35,Scoring!$E$35,IF($X40=Scoring!$D$36,Scoring!$E$36,IF($X40=Scoring!$D$37,Scoring!$E$37,"")))</f>
        <v/>
      </c>
      <c r="Z40" s="88"/>
      <c r="AA40" s="88" t="str">
        <f>IF($Z40=Scoring!$D$38,Scoring!$G$38,IF($Z40=Scoring!$D$39,Scoring!$G$39,""))</f>
        <v/>
      </c>
      <c r="AB40" s="86">
        <f t="shared" ref="AB40:AB47" si="23">SUM(AA40,Y40)</f>
        <v>0</v>
      </c>
      <c r="AC40" s="88"/>
      <c r="AD40" s="88" t="str">
        <f>IF($AC40=Scoring!$D$40,Scoring!$E$40,IF($AC40=Scoring!$D$41,Scoring!$E$41,IF($AC40=Scoring!$D$42,Scoring!$E$42,"")))</f>
        <v/>
      </c>
      <c r="AE40" s="88"/>
      <c r="AF40" s="88" t="str">
        <f>IF($AE40=Scoring!$D$46,Scoring!$E$46,IF($AE40=Scoring!$D$47,Scoring!$E$47,""))</f>
        <v/>
      </c>
      <c r="AG40" s="88"/>
      <c r="AH40" s="88" t="str">
        <f>IF($AG40=Scoring!$D$48,Scoring!$E$48,IF($AG40=Scoring!$D$49,Scoring!$E$49,IF($AG40=Scoring!$D$50,Scoring!$E$50,IF($AG40=Scoring!$D$51,Scoring!$E$51,""))))</f>
        <v/>
      </c>
      <c r="AI40" s="88"/>
      <c r="AJ40" s="88" t="str">
        <f>IF($AI40=Scoring!$D$57,Scoring!$E$57,IF($AI40=Scoring!$D$58,Scoring!$E$58,""))</f>
        <v/>
      </c>
      <c r="AK40" s="123">
        <f t="shared" ref="AK40:AK47" si="24">SUM(AJ40,AH40,AF40,AD40,AB40,W40,U40,S40,N40,G40,EO40,EQ40,ES40)</f>
        <v>0</v>
      </c>
      <c r="AL40" s="88"/>
      <c r="AM40" s="88" t="str">
        <f>IF($AL40=Scoring!$D$63,Scoring!$E$63,IF($AL40=Scoring!$D$64,Scoring!$E$64,""))</f>
        <v/>
      </c>
      <c r="AN40" s="88"/>
      <c r="AO40" s="88" t="str">
        <f>IF($AN40=Scoring!$D$65,Scoring!$E$65,IF($AN40=Scoring!$D$66,Scoring!$E$66,IF($AN40=Scoring!$D$67,Scoring!$E$67,"")))</f>
        <v/>
      </c>
      <c r="AP40" s="88"/>
      <c r="AQ40" s="88" t="str">
        <f>IF($AP40=Scoring!$D$68,Scoring!$E$68,IF($AP40=Scoring!$D$69,Scoring!$E$69,IF($AP40=Scoring!$D$70,Scoring!$E$70,IF($AP40=Scoring!$D$71,Scoring!$E$71,""))))</f>
        <v/>
      </c>
      <c r="AR40" s="88"/>
      <c r="AS40" s="88" t="str">
        <f>IF($AR40=Scoring!$D$72,Scoring!$E$72,IF($AR40=Scoring!$D$73,Scoring!$E$73,IF($AR40=Scoring!$D$74,Scoring!$E$74,"")))</f>
        <v/>
      </c>
      <c r="AT40" s="88"/>
      <c r="AU40" s="88" t="str">
        <f>IF($AT40=Scoring!$D$75,Scoring!$E$75,IF($AT40=Scoring!$D$76,Scoring!$E$76,IF($AT40=Scoring!$D$77,Scoring!$E$77,IF($AT40=Scoring!$D$78,Scoring!$E$78,""))))</f>
        <v/>
      </c>
      <c r="AV40" s="88">
        <f t="shared" ref="AV40:AV47" si="25">SUM(AS40,AU40)</f>
        <v>0</v>
      </c>
      <c r="AW40" s="88" t="s">
        <v>53</v>
      </c>
      <c r="AX40" s="88" t="str">
        <f>IF($AW40=Scoring!$D$82,Scoring!$K$82,"")</f>
        <v>n/a</v>
      </c>
      <c r="AY40" s="123">
        <f t="shared" ref="AY40:AY47" si="26">SUM(AX40,AV40,AQ40,AO40,AM40,EU40)</f>
        <v>0</v>
      </c>
      <c r="AZ40" s="111"/>
      <c r="BA40" s="88" t="str">
        <f>IF($AZ40=Scoring!$J$85,Scoring!$K$85,IF($AZ40=Scoring!$J$86,Scoring!$K$86,IF($AZ40=Scoring!$J$87,Scoring!$K$87,IF($AZ40=Scoring!$J$88,Scoring!$K$88,IF($AZ40=Scoring!$J$89,Scoring!$K$89,IF($AZ40=Scoring!$J$89,Scoring!$K$89,IF($AZ40=Scoring!$J$89,Scoring!$K$89,"")))))))</f>
        <v/>
      </c>
      <c r="BB40" s="88"/>
      <c r="BC40" s="88" t="str">
        <f>IF($BB40=Scoring!$J$92,Scoring!$K$92,IF($BB40=Scoring!$J$93,Scoring!$K$93,IF($BB40=Scoring!$J$94,Scoring!$K$94,IF($BB40=Scoring!$J$95,Scoring!$K$95,IF($BB40=Scoring!$J$96,Scoring!$K$96,IF($BB40=Scoring!$J$97,Scoring!$K$97,IF($BB40=Scoring!$J$99,Scoring!$K$99,"")))))))</f>
        <v/>
      </c>
      <c r="BD40" s="88"/>
      <c r="BE40" s="88" t="str">
        <f>IF($BD40=Scoring!$D$100,Scoring!$E$100,IF($BD40=Scoring!$D$101,Scoring!$E$101,IF($BD40=Scoring!$D$102,Scoring!$E$102,"")))</f>
        <v/>
      </c>
      <c r="BF40" s="123">
        <f t="shared" ref="BF40:BF47" si="27">SUM(BE40,BC40,BA40,EW40)</f>
        <v>0</v>
      </c>
      <c r="BG40" s="156">
        <f t="shared" ref="BG40:BG47" si="28">AK40+AY40+BF40</f>
        <v>0</v>
      </c>
      <c r="BH40" s="88"/>
      <c r="BI40" s="88" t="str">
        <f>IF($BH40=Scoring!$D$108,Scoring!$E$108,IF($BH40=Scoring!$D$109,Scoring!$E$109,IF($BH40=Scoring!$D$110,Scoring!$E$110,IF($BH40=Scoring!$D$111,Scoring!$E$111,IF($BH40=Scoring!$D$112,Scoring!$E$112,IF($BH40=Scoring!$D$113,Scoring!$E$113,IF($BH40=Scoring!$D$114,Scoring!$E$114,IF($BH40=Scoring!$D$115,Scoring!$E$115,IF($BH40=Scoring!$D$116,Scoring!$E$116,IF($BH40=Scoring!$D$117,Scoring!$E$117,""))))))))))</f>
        <v/>
      </c>
      <c r="BJ40" s="88"/>
      <c r="BK40" s="88" t="str">
        <f>IF($BJ40=Scoring!$D$118,Scoring!$E$118,IF($BJ40=Scoring!$D$119,Scoring!$E$119,""))</f>
        <v/>
      </c>
      <c r="BL40" s="88"/>
      <c r="BM40" s="88" t="str">
        <f>IF($BL40=Scoring!$D$120,Scoring!$E$120,IF($BL40=Scoring!$D$121,Scoring!$E$121,IF($BL40=Scoring!$D$122,Scoring!$E$122,IF($BL40=Scoring!$D$123,Scoring!$E$123,IF($BL40=Scoring!$D$124,Scoring!$E$124,"")))))</f>
        <v/>
      </c>
      <c r="BN40" s="88"/>
      <c r="BO40" s="88" t="str">
        <f>IF($BN40=Scoring!$D$125,Scoring!$E$125,IF($BN40=Scoring!$D$126,Scoring!$E$126,IF($BN40=Scoring!$D$127,Scoring!$E$127,IF($BN40=Scoring!$D$128,Scoring!$E$128,IF($BN40=Scoring!$D$129,Scoring!$E$129,IF($BN40=Scoring!$D$130,Scoring!$E$130,IF($BN40=Scoring!$D$131,Scoring!$E$131,"")))))))</f>
        <v/>
      </c>
      <c r="BP40" s="88"/>
      <c r="BQ40" s="88" t="str">
        <f>IF($BP40=Scoring!$J$133,Scoring!$K$133,IF($BP40=Scoring!$J$134,Scoring!$K$134,IF($BP40=Scoring!$J$135,Scoring!$K$135,IF($BP40=Scoring!$J$136,Scoring!$K$136,IF($BP40=Scoring!$J$137,Scoring!$K$137,IF($BP40=Scoring!$J$138,Scoring!$K$138,IF($BP40=Scoring!$J$139,Scoring!$K$139,IF($BP40=Scoring!$J$140,Scoring!$K$140,""))))))))</f>
        <v/>
      </c>
      <c r="BR40" s="86">
        <f t="shared" ref="BR40:BR47" si="29">SUM(BQ40,BO40,BM40)</f>
        <v>0</v>
      </c>
      <c r="BS40" s="183"/>
      <c r="BT40" s="183"/>
      <c r="BU40" s="183"/>
      <c r="BV40" s="183"/>
      <c r="BW40" s="183"/>
      <c r="BX40" s="183"/>
      <c r="BY40" s="183"/>
      <c r="BZ40" s="183"/>
      <c r="CA40" s="183"/>
      <c r="CB40" s="183"/>
      <c r="CC40" s="88"/>
      <c r="CD40" s="88" t="str">
        <f>IF($CC40=Scoring!$D$151,Scoring!$G$151,IF($CC40=Scoring!$D$152,Scoring!$G$152,""))</f>
        <v/>
      </c>
      <c r="CE40" s="88"/>
      <c r="CF40" s="88" t="str">
        <f>IF($CE40=Scoring!$D$153,Scoring!$K$153,IF($CE40=Scoring!$D$154,Scoring!$K$154,""))</f>
        <v/>
      </c>
      <c r="CG40" s="88"/>
      <c r="CH40" s="88" t="str">
        <f>IF($CG40=Scoring!$D$155,Scoring!$G$155,IF($CG40=Scoring!$D$156,Scoring!$G$156,""))</f>
        <v/>
      </c>
      <c r="CI40" s="88"/>
      <c r="CJ40" s="88" t="str">
        <f>IF($CI40=Scoring!$D$164,Scoring!$G$164,IF($CI40=Scoring!$D$165,Scoring!$G$165,""))</f>
        <v/>
      </c>
      <c r="CK40" s="156">
        <f t="shared" ref="CK40:CK47" si="30">SUM(CJ40,CH40,CF40,CD40,BR40,BK40,BI40,EY40,FA40,FC40)</f>
        <v>0</v>
      </c>
      <c r="CL40" s="88"/>
      <c r="CM40" s="88" t="str">
        <f>IF($CL40=Scoring!$D$171,Scoring!$E$171,IF($CL40=Scoring!$D$172,Scoring!$E$172,""))</f>
        <v/>
      </c>
      <c r="CN40" s="88"/>
      <c r="CO40" s="88" t="str">
        <f>IF($CN40=Scoring!$D$173,Scoring!$E$173,IF($CN40=Scoring!$D$174,Scoring!$E$174,IF($CN40=Scoring!$D$175,Scoring!$E$175,IF($CN40=Scoring!$D$176,Scoring!$E$176,""))))</f>
        <v/>
      </c>
      <c r="CP40" s="88"/>
      <c r="CQ40" s="88" t="str">
        <f>IF($CP40=Scoring!$D$177,Scoring!$E$177,IF($CP40=Scoring!$D$178,Scoring!$E$178,IF($CP40=Scoring!$D$179,Scoring!$E$179,IF($CP40=Scoring!$D$180,Scoring!$E$180,""))))</f>
        <v/>
      </c>
      <c r="CR40" s="123">
        <f t="shared" ref="CR40:CR47" si="31">SUM(CM40,CO40,CQ40)</f>
        <v>0</v>
      </c>
      <c r="CS40" s="88"/>
      <c r="CT40" s="88" t="str">
        <f>IF($CS40=Scoring!$D$183,Scoring!$E$183,IF($CS40=Scoring!$D$184,Scoring!$E$184,IF($CS40=Scoring!$D$185,Scoring!$E$185,IF($CS40=Scoring!$D$186,Scoring!$E$186,""))))</f>
        <v/>
      </c>
      <c r="CU40" s="88"/>
      <c r="CV40" s="88" t="str">
        <f>IF($CU40=Scoring!$D$183,Scoring!$E$183,IF($CU40=Scoring!$D$184,Scoring!$E$184,IF($CU40=Scoring!$D$185,Scoring!$E$185,IF($CU40=Scoring!$D$186,Scoring!$E$186,""))))</f>
        <v/>
      </c>
      <c r="CW40" s="123">
        <f t="shared" ref="CW40:CW47" si="32">SUM(CT40,CV40)</f>
        <v>0</v>
      </c>
      <c r="CX40" s="88"/>
      <c r="CY40" s="88" t="str">
        <f>IF($CX40=Scoring!$D$193,Scoring!$E$193,IF($CX40=Scoring!$D$194,Scoring!$E$194,IF($CX40=Scoring!$D$195,Scoring!$E$195,"")))</f>
        <v/>
      </c>
      <c r="CZ40" s="88"/>
      <c r="DA40" s="88" t="str">
        <f>IF($CZ40=Scoring!$D$196,Scoring!$E$196,IF($CZ40=Scoring!$D$197,Scoring!$E$197,IF($CZ40=Scoring!$D$198,Scoring!$E$198,"")))</f>
        <v/>
      </c>
      <c r="DB40" s="88"/>
      <c r="DC40" s="88" t="str">
        <f>IF($DB40=Scoring!$D$199,Scoring!$E$199,IF($DB40=Scoring!$D$200,Scoring!$E$200,IF($DB40=Scoring!$D$201,Scoring!$E$201,"")))</f>
        <v/>
      </c>
      <c r="DD40" s="88"/>
      <c r="DE40" s="88" t="str">
        <f>IF($DD40=Scoring!$D$202,Scoring!$E$202,IF($DD40=Scoring!$D$203,Scoring!$E$203,IF($DD40=Scoring!$D$204,Scoring!$E$204,IF($DD40=Scoring!$D$205,Scoring!$E$205,""))))</f>
        <v/>
      </c>
      <c r="DF40" s="123">
        <f t="shared" ref="DF40:DF47" si="33">SUM(CY40,DA40,DC40,DE40)</f>
        <v>0</v>
      </c>
      <c r="DG40" s="124">
        <f t="shared" ref="DG40:DG47" si="34">CR40+CW40+DF40</f>
        <v>0</v>
      </c>
      <c r="DH40" s="125">
        <f t="shared" ref="DH40:DH47" si="35">DG40+CK40+BG40</f>
        <v>0</v>
      </c>
      <c r="DI40" s="88"/>
      <c r="DJ40" s="88" t="str">
        <f>IF($DI40=Scoring!$D$219,Scoring!$E$219,IF($DI40=Scoring!$D$220,Scoring!$E$220,""))</f>
        <v/>
      </c>
      <c r="DK40" s="88"/>
      <c r="DL40" s="88" t="str">
        <f>IF($DK40=Scoring!$D$221,Scoring!$E$221,IF($DK40=Scoring!$D$222,Scoring!$E$222,""))</f>
        <v/>
      </c>
      <c r="DM40" s="88"/>
      <c r="DN40" s="88" t="str">
        <f>IF($DM40=Scoring!$D$223,Scoring!$E$223,IF($DM40=Scoring!$D$224,Scoring!$E$224,""))</f>
        <v/>
      </c>
      <c r="DO40" s="88"/>
      <c r="DP40" s="88" t="str">
        <f>IF($DO40=Scoring!$D$225,Scoring!$E$225,IF($DO40=Scoring!$D$226,Scoring!$E$226,""))</f>
        <v/>
      </c>
      <c r="DQ40" s="123">
        <f>SUM(DP40,DN40,DL40,DJ40,FE40,FG40)</f>
        <v>0</v>
      </c>
      <c r="DR40" s="88"/>
      <c r="DS40" s="88" t="str">
        <f>IF($DR40=Scoring!$D$237,Scoring!$E$237,IF($DR40=Scoring!$D$238,Scoring!$E$238,""))</f>
        <v/>
      </c>
      <c r="DT40" s="88"/>
      <c r="DU40" s="88" t="str">
        <f>IF($DT40=Scoring!$D$240,Scoring!$E$240,IF($DT40=Scoring!$D$241,Scoring!$E$241,IF($DT40=Scoring!$D$242,Scoring!$E$242,IF($DT40=Scoring!$D$243,Scoring!$E$243,IF($DT40=Scoring!$D$244,Scoring!$E$244,IF($DT40=Scoring!$D$245,Scoring!$E$245,IF($DT40=Scoring!$D$246,Scoring!$E$246,"")))))))</f>
        <v/>
      </c>
      <c r="DV40" s="88"/>
      <c r="DW40" s="88" t="str">
        <f>IF($DV40=Scoring!$D$247,Scoring!$E$247,IF($DV40=Scoring!$D$248,Scoring!$E$248,""))</f>
        <v/>
      </c>
      <c r="DX40" s="88"/>
      <c r="DY40" s="88" t="str">
        <f>IF($DX40=Scoring!$D$249,Scoring!$E$249,IF($DX40=Scoring!$D$250,Scoring!$E$250,""))</f>
        <v/>
      </c>
      <c r="DZ40" s="88"/>
      <c r="EA40" s="88" t="str">
        <f>IF($DZ40=Scoring!$D$251,Scoring!$E$251,IF($DZ40=Scoring!$D$252,Scoring!$E$252,""))</f>
        <v/>
      </c>
      <c r="EB40" s="88"/>
      <c r="EC40" s="88" t="str">
        <f>IF($EB40=Scoring!$D$253,Scoring!$E$253,IF($EB40=Scoring!$D$254,Scoring!$E$254,""))</f>
        <v/>
      </c>
      <c r="ED40" s="123">
        <f t="shared" ref="ED40:ED47" si="36">SUM(EC40,EA40,DY40,DW40,DU40,DS40)</f>
        <v>0</v>
      </c>
      <c r="EE40" s="88"/>
      <c r="EF40" s="88" t="str">
        <f>IF($EE40=Scoring!$D$257,Scoring!$E$257,IF($EE40=Scoring!$D$258,Scoring!$E$258,""))</f>
        <v/>
      </c>
      <c r="EG40" s="88"/>
      <c r="EH40" s="88" t="str">
        <f>IF($EG40=Scoring!$D$259,Scoring!$E$259,IF($EG40=Scoring!$D$260,Scoring!$E$260,""))</f>
        <v/>
      </c>
      <c r="EI40" s="88"/>
      <c r="EJ40" s="88" t="str">
        <f>IF($EI40=Scoring!$D$261,Scoring!$E$261,IF($EI40=Scoring!$D$262,Scoring!$E$262,""))</f>
        <v/>
      </c>
      <c r="EK40" s="123">
        <f>SUM(EJ40,EH40,EF40)</f>
        <v>0</v>
      </c>
      <c r="EL40" s="126">
        <f t="shared" ref="EL40:EL47" si="37">EK40+ED40+DQ40</f>
        <v>0</v>
      </c>
      <c r="EM40" s="182">
        <f t="shared" ref="EM40:EM47" si="38">SUM(EL40,DH40)</f>
        <v>0</v>
      </c>
      <c r="EN40" s="88"/>
      <c r="EO40" s="88" t="str">
        <f>IF($EN40=Scoring!$D$22,Scoring!$K$22,IF($EN40=Scoring!$D$23,Scoring!$K$23,IF($EN40=Scoring!$D$24,Scoring!$K$24,IF($EN40=Scoring!$D$25,Scoring!$K$25,IF($EN40=Scoring!$D$26,Scoring!$K$26,IF($EN40=Scoring!$D$27,Scoring!$K$27,""))))))</f>
        <v/>
      </c>
      <c r="EP40" s="88"/>
      <c r="EQ40" s="88" t="str">
        <f>IF($EP40=Scoring!$D$43,Scoring!$K$43,IF($EP40=Scoring!$D$44,Scoring!$K$44,IF($EP40=Scoring!$D$45,Scoring!$K$45,"")))</f>
        <v/>
      </c>
      <c r="ER40" s="88"/>
      <c r="ES40" s="88" t="str">
        <f>IF($ER40=Scoring!$D$52,Scoring!$K$52,IF($ER40=Scoring!$D$53,Scoring!$K$53,IF($ER40=Scoring!$D$54,Scoring!$K$54,IF($ER40=Scoring!$D$55,Scoring!$K$55,IF($ER40=Scoring!$D$56,Scoring!$K$56,"")))))</f>
        <v/>
      </c>
      <c r="ET40" s="88"/>
      <c r="EU40" s="88" t="str">
        <f>IF($ET40=Scoring!$D$80,Scoring!$K$80,IF($ET40=Scoring!$D$81,Scoring!$K$81,""))</f>
        <v/>
      </c>
      <c r="EV40" s="88"/>
      <c r="EW40" s="88" t="str">
        <f>IF($EV40=Scoring!$D$103,Scoring!$K$103,IF($EV40=Scoring!$D$104,Scoring!$K$104,IF($EV40=Scoring!$D$105,Scoring!$K$105,"")))</f>
        <v/>
      </c>
      <c r="EX40" s="88"/>
      <c r="EY40" s="88" t="str">
        <f>IF($EX40=Scoring!$D$157,Scoring!$K$157,IF($EX40=Scoring!$D$158,Scoring!$K$158,IF($EX40=Scoring!$D$159,Scoring!$K$159,"")))</f>
        <v/>
      </c>
      <c r="EZ40" s="88"/>
      <c r="FA40" s="88" t="str">
        <f>IF($EZ40=Scoring!$J$160,Scoring!$K$160,IF($EZ40=Scoring!$J$161,Scoring!$K$161,IF($EZ40=Scoring!$J$162,Scoring!$K$162,IF($EZ40=Scoring!$J$163,Scoring!$K$163,""))))</f>
        <v/>
      </c>
      <c r="FB40" s="88"/>
      <c r="FC40" s="88" t="str">
        <f>IF($FB40=Scoring!$D$166,Scoring!$K$166,IF($FB40=Scoring!$D$167,Scoring!$K$167,""))</f>
        <v/>
      </c>
      <c r="FD40" s="88"/>
      <c r="FE40" s="88" t="str">
        <f>IF($FD40=Scoring!$D$227,Scoring!$K$227,IF($FD40=Scoring!$D$228,Scoring!$K$228,""))</f>
        <v/>
      </c>
      <c r="FF40" s="88"/>
      <c r="FG40" s="88" t="str">
        <f>IF($FF40=Scoring!$D$229,Scoring!$K$229,IF($FF40=Scoring!$D$230,Scoring!$K$230,""))</f>
        <v/>
      </c>
      <c r="FH40" s="88"/>
      <c r="FI40" s="88" t="str">
        <f>IF($FH40=Scoring!$D$231,Scoring!$K$231,IF($FH40=Scoring!$D$232,Scoring!$K$232,""))</f>
        <v/>
      </c>
      <c r="FJ40" s="88"/>
      <c r="FK40" s="88" t="str">
        <f>IF($FJ40=Scoring!$D$233,Scoring!$K$233,IF($FJ40=Scoring!$D$234,Scoring!$K$234,""))</f>
        <v/>
      </c>
      <c r="FL40" s="126">
        <f t="shared" ref="FL40:FL47" si="39">SUM(EO40,EQ40,ES40,EU40,EW40,EY40,FA40,FC40,FE40,FI40,FK40)</f>
        <v>0</v>
      </c>
      <c r="FM40" s="88"/>
      <c r="FN40" s="88"/>
      <c r="FO40" s="88"/>
      <c r="FP40" s="88"/>
      <c r="FQ40" s="88"/>
      <c r="FR40" s="88"/>
      <c r="FS40" s="88"/>
      <c r="FT40" s="88"/>
      <c r="FU40" s="88"/>
      <c r="FV40" s="88"/>
    </row>
    <row r="41" spans="1:178" s="26" customFormat="1">
      <c r="A41" s="108" t="s">
        <v>110</v>
      </c>
      <c r="B41" s="184" t="s">
        <v>652</v>
      </c>
      <c r="C41" s="184" t="s">
        <v>653</v>
      </c>
      <c r="D41" s="184" t="s">
        <v>654</v>
      </c>
      <c r="E41" s="184" t="s">
        <v>655</v>
      </c>
      <c r="F41" s="88" t="s">
        <v>6</v>
      </c>
      <c r="G41" s="88">
        <f>IF($F41=Scoring!$D$5,Scoring!$E$5,IF($F41=Scoring!$D$6,Scoring!$E$6,""))</f>
        <v>20</v>
      </c>
      <c r="H41" s="88" t="s">
        <v>6</v>
      </c>
      <c r="I41" s="88">
        <f>IF($H41=Scoring!$D$7,Scoring!$E$7,IF($H41=Scoring!$D$8,Scoring!$E$8,""))</f>
        <v>20</v>
      </c>
      <c r="J41" s="88" t="s">
        <v>7</v>
      </c>
      <c r="K41" s="88">
        <v>0</v>
      </c>
      <c r="L41" s="88" t="s">
        <v>7</v>
      </c>
      <c r="M41" s="88">
        <f>IF($L41=Scoring!$D$12,Scoring!$G$12,IF($L41=Scoring!$D$13,Scoring!$G$13,""))</f>
        <v>0</v>
      </c>
      <c r="N41" s="86">
        <f t="shared" si="21"/>
        <v>20</v>
      </c>
      <c r="O41" s="88" t="s">
        <v>6</v>
      </c>
      <c r="P41" s="88">
        <f>IF($O41=Scoring!$D$14,Scoring!$E$14,IF($O41=Scoring!$D$15,Scoring!$E$15,""))</f>
        <v>30</v>
      </c>
      <c r="Q41" s="88" t="s">
        <v>6</v>
      </c>
      <c r="R41" s="88">
        <f>IF($Q41=Scoring!$D$16,Scoring!$E$16,IF($Q41=Scoring!$D$17,Scoring!$E$17,IF($Q41=Scoring!$D$18,Scoring!$E$18,"")))</f>
        <v>20</v>
      </c>
      <c r="S41" s="86">
        <f t="shared" si="22"/>
        <v>50</v>
      </c>
      <c r="T41" s="111" t="s">
        <v>6</v>
      </c>
      <c r="U41" s="88">
        <f>IF($T41=Scoring!$J$19,Scoring!$K$19,IF($T41=Scoring!$J$20,Scoring!$K$20,IF($T41=Scoring!$J$21,Scoring!$K$21,"")))</f>
        <v>20</v>
      </c>
      <c r="V41" s="88" t="s">
        <v>15</v>
      </c>
      <c r="W41" s="88">
        <f>IF($V41=Scoring!$J$28,Scoring!$K$28,IF($V41=Scoring!$J$29,Scoring!$K$29,IF($V41=Scoring!$J$30,Scoring!$K$30,IF($V41=Scoring!$J$31,Scoring!$K$31,IF($V41=Scoring!$J$32,Scoring!$K$32,IF($V41=Scoring!$J$33,Scoring!$K$33,IF($V41=Scoring!$J$34,Scoring!$K$34,"")))))))</f>
        <v>30</v>
      </c>
      <c r="X41" s="88"/>
      <c r="Y41" s="88" t="str">
        <f>IF($X41=Scoring!$D$35,Scoring!$E$35,IF($X41=Scoring!$D$36,Scoring!$E$36,IF($X41=Scoring!$D$37,Scoring!$E$37,"")))</f>
        <v/>
      </c>
      <c r="Z41" s="88"/>
      <c r="AA41" s="88" t="str">
        <f>IF($Z41=Scoring!$D$38,Scoring!$G$38,IF($Z41=Scoring!$D$39,Scoring!$G$39,""))</f>
        <v/>
      </c>
      <c r="AB41" s="86">
        <f t="shared" si="23"/>
        <v>0</v>
      </c>
      <c r="AC41" s="88"/>
      <c r="AD41" s="88" t="str">
        <f>IF($AC41=Scoring!$D$40,Scoring!$E$40,IF($AC41=Scoring!$D$41,Scoring!$E$41,IF($AC41=Scoring!$D$42,Scoring!$E$42,"")))</f>
        <v/>
      </c>
      <c r="AE41" s="88"/>
      <c r="AF41" s="88" t="str">
        <f>IF($AE41=Scoring!$D$46,Scoring!$E$46,IF($AE41=Scoring!$D$47,Scoring!$E$47,""))</f>
        <v/>
      </c>
      <c r="AG41" s="88"/>
      <c r="AH41" s="88" t="str">
        <f>IF($AG41=Scoring!$D$48,Scoring!$E$48,IF($AG41=Scoring!$D$49,Scoring!$E$49,IF($AG41=Scoring!$D$50,Scoring!$E$50,IF($AG41=Scoring!$D$51,Scoring!$E$51,""))))</f>
        <v/>
      </c>
      <c r="AI41" s="88" t="s">
        <v>6</v>
      </c>
      <c r="AJ41" s="88">
        <f>IF($AI41=Scoring!$D$57,Scoring!$E$57,IF($AI41=Scoring!$D$58,Scoring!$E$58,""))</f>
        <v>30</v>
      </c>
      <c r="AK41" s="123">
        <f t="shared" si="24"/>
        <v>170</v>
      </c>
      <c r="AL41" s="88"/>
      <c r="AM41" s="88" t="str">
        <f>IF($AL41=Scoring!$D$63,Scoring!$E$63,IF($AL41=Scoring!$D$64,Scoring!$E$64,""))</f>
        <v/>
      </c>
      <c r="AN41" s="88"/>
      <c r="AO41" s="88" t="str">
        <f>IF($AN41=Scoring!$D$65,Scoring!$E$65,IF($AN41=Scoring!$D$66,Scoring!$E$66,IF($AN41=Scoring!$D$67,Scoring!$E$67,"")))</f>
        <v/>
      </c>
      <c r="AP41" s="88"/>
      <c r="AQ41" s="88" t="str">
        <f>IF($AP41=Scoring!$D$68,Scoring!$E$68,IF($AP41=Scoring!$D$69,Scoring!$E$69,IF($AP41=Scoring!$D$70,Scoring!$E$70,IF($AP41=Scoring!$D$71,Scoring!$E$71,""))))</f>
        <v/>
      </c>
      <c r="AR41" s="88"/>
      <c r="AS41" s="88" t="str">
        <f>IF($AR41=Scoring!$D$72,Scoring!$E$72,IF($AR41=Scoring!$D$73,Scoring!$E$73,IF($AR41=Scoring!$D$74,Scoring!$E$74,"")))</f>
        <v/>
      </c>
      <c r="AT41" s="88"/>
      <c r="AU41" s="88" t="str">
        <f>IF($AT41=Scoring!$D$75,Scoring!$E$75,IF($AT41=Scoring!$D$76,Scoring!$E$76,IF($AT41=Scoring!$D$77,Scoring!$E$77,IF($AT41=Scoring!$D$78,Scoring!$E$78,""))))</f>
        <v/>
      </c>
      <c r="AV41" s="88">
        <f t="shared" si="25"/>
        <v>0</v>
      </c>
      <c r="AW41" s="88" t="s">
        <v>53</v>
      </c>
      <c r="AX41" s="88" t="str">
        <f>IF($AW41=Scoring!$D$82,Scoring!$K$82,"")</f>
        <v>n/a</v>
      </c>
      <c r="AY41" s="123">
        <f t="shared" si="26"/>
        <v>0</v>
      </c>
      <c r="AZ41" s="111">
        <v>1</v>
      </c>
      <c r="BA41" s="88">
        <f>IF($AZ41=Scoring!$J$85,Scoring!$K$85,IF($AZ41=Scoring!$J$86,Scoring!$K$86,IF($AZ41=Scoring!$J$87,Scoring!$K$87,IF($AZ41=Scoring!$J$88,Scoring!$K$88,IF($AZ41=Scoring!$J$89,Scoring!$K$89,IF($AZ41=Scoring!$J$89,Scoring!$K$89,IF($AZ41=Scoring!$J$89,Scoring!$K$89,"")))))))</f>
        <v>30</v>
      </c>
      <c r="BB41" s="88">
        <v>1</v>
      </c>
      <c r="BC41" s="88">
        <f>IF($BB41=Scoring!$J$92,Scoring!$K$92,IF($BB41=Scoring!$J$93,Scoring!$K$93,IF($BB41=Scoring!$J$94,Scoring!$K$94,IF($BB41=Scoring!$J$95,Scoring!$K$95,IF($BB41=Scoring!$J$96,Scoring!$K$96,IF($BB41=Scoring!$J$97,Scoring!$K$97,IF($BB41=Scoring!$J$99,Scoring!$K$99,"")))))))</f>
        <v>25</v>
      </c>
      <c r="BD41" s="88"/>
      <c r="BE41" s="88" t="str">
        <f>IF($BD41=Scoring!$D$100,Scoring!$E$100,IF($BD41=Scoring!$D$101,Scoring!$E$101,IF($BD41=Scoring!$D$102,Scoring!$E$102,"")))</f>
        <v/>
      </c>
      <c r="BF41" s="123">
        <f t="shared" si="27"/>
        <v>55</v>
      </c>
      <c r="BG41" s="156">
        <f t="shared" si="28"/>
        <v>225</v>
      </c>
      <c r="BH41" s="88"/>
      <c r="BI41" s="88" t="str">
        <f>IF($BH41=Scoring!$D$108,Scoring!$E$108,IF($BH41=Scoring!$D$109,Scoring!$E$109,IF($BH41=Scoring!$D$110,Scoring!$E$110,IF($BH41=Scoring!$D$111,Scoring!$E$111,IF($BH41=Scoring!$D$112,Scoring!$E$112,IF($BH41=Scoring!$D$113,Scoring!$E$113,IF($BH41=Scoring!$D$114,Scoring!$E$114,IF($BH41=Scoring!$D$115,Scoring!$E$115,IF($BH41=Scoring!$D$116,Scoring!$E$116,IF($BH41=Scoring!$D$117,Scoring!$E$117,""))))))))))</f>
        <v/>
      </c>
      <c r="BJ41" s="88"/>
      <c r="BK41" s="88" t="str">
        <f>IF($BJ41=Scoring!$D$118,Scoring!$E$118,IF($BJ41=Scoring!$D$119,Scoring!$E$119,""))</f>
        <v/>
      </c>
      <c r="BL41" s="88"/>
      <c r="BM41" s="88" t="str">
        <f>IF($BL41=Scoring!$D$120,Scoring!$E$120,IF($BL41=Scoring!$D$121,Scoring!$E$121,IF($BL41=Scoring!$D$122,Scoring!$E$122,IF($BL41=Scoring!$D$123,Scoring!$E$123,IF($BL41=Scoring!$D$124,Scoring!$E$124,"")))))</f>
        <v/>
      </c>
      <c r="BN41" s="88"/>
      <c r="BO41" s="88" t="str">
        <f>IF($BN41=Scoring!$D$125,Scoring!$E$125,IF($BN41=Scoring!$D$126,Scoring!$E$126,IF($BN41=Scoring!$D$127,Scoring!$E$127,IF($BN41=Scoring!$D$128,Scoring!$E$128,IF($BN41=Scoring!$D$129,Scoring!$E$129,IF($BN41=Scoring!$D$130,Scoring!$E$130,IF($BN41=Scoring!$D$131,Scoring!$E$131,"")))))))</f>
        <v/>
      </c>
      <c r="BP41" s="88"/>
      <c r="BQ41" s="88" t="str">
        <f>IF($BP41=Scoring!$J$133,Scoring!$K$133,IF($BP41=Scoring!$J$134,Scoring!$K$134,IF($BP41=Scoring!$J$135,Scoring!$K$135,IF($BP41=Scoring!$J$136,Scoring!$K$136,IF($BP41=Scoring!$J$137,Scoring!$K$137,IF($BP41=Scoring!$J$138,Scoring!$K$138,IF($BP41=Scoring!$J$139,Scoring!$K$139,IF($BP41=Scoring!$J$140,Scoring!$K$140,""))))))))</f>
        <v/>
      </c>
      <c r="BR41" s="86">
        <f t="shared" si="29"/>
        <v>0</v>
      </c>
      <c r="BS41" s="183"/>
      <c r="BT41" s="183"/>
      <c r="BU41" s="183"/>
      <c r="BV41" s="183"/>
      <c r="BW41" s="183"/>
      <c r="BX41" s="183"/>
      <c r="BY41" s="183"/>
      <c r="BZ41" s="183"/>
      <c r="CA41" s="183"/>
      <c r="CB41" s="183"/>
      <c r="CC41" s="88"/>
      <c r="CD41" s="88" t="str">
        <f>IF($CC41=Scoring!$D$151,Scoring!$G$151,IF($CC41=Scoring!$D$152,Scoring!$G$152,""))</f>
        <v/>
      </c>
      <c r="CE41" s="88"/>
      <c r="CF41" s="88" t="str">
        <f>IF($CE41=Scoring!$D$153,Scoring!$K$153,IF($CE41=Scoring!$D$154,Scoring!$K$154,""))</f>
        <v/>
      </c>
      <c r="CG41" s="88"/>
      <c r="CH41" s="88" t="str">
        <f>IF($CG41=Scoring!$D$155,Scoring!$G$155,IF($CG41=Scoring!$D$156,Scoring!$G$156,""))</f>
        <v/>
      </c>
      <c r="CI41" s="88"/>
      <c r="CJ41" s="88" t="str">
        <f>IF($CI41=Scoring!$D$164,Scoring!$G$164,IF($CI41=Scoring!$D$165,Scoring!$G$165,""))</f>
        <v/>
      </c>
      <c r="CK41" s="156">
        <f t="shared" si="30"/>
        <v>0</v>
      </c>
      <c r="CL41" s="88" t="s">
        <v>7</v>
      </c>
      <c r="CM41" s="88">
        <f>IF($CL41=Scoring!$D$171,Scoring!$E$171,IF($CL41=Scoring!$D$172,Scoring!$E$172,""))</f>
        <v>0</v>
      </c>
      <c r="CN41" s="88" t="s">
        <v>68</v>
      </c>
      <c r="CO41" s="88">
        <f>IF($CN41=Scoring!$D$173,Scoring!$E$173,IF($CN41=Scoring!$D$174,Scoring!$E$174,IF($CN41=Scoring!$D$175,Scoring!$E$175,IF($CN41=Scoring!$D$176,Scoring!$E$176,""))))</f>
        <v>40</v>
      </c>
      <c r="CP41" s="88" t="s">
        <v>68</v>
      </c>
      <c r="CQ41" s="88">
        <f>IF($CP41=Scoring!$D$177,Scoring!$E$177,IF($CP41=Scoring!$D$178,Scoring!$E$178,IF($CP41=Scoring!$D$179,Scoring!$E$179,IF($CP41=Scoring!$D$180,Scoring!$E$180,""))))</f>
        <v>50</v>
      </c>
      <c r="CR41" s="123">
        <f t="shared" si="31"/>
        <v>90</v>
      </c>
      <c r="CS41" s="88" t="s">
        <v>67</v>
      </c>
      <c r="CT41" s="88">
        <f>IF($CS41=Scoring!$D$183,Scoring!$E$183,IF($CS41=Scoring!$D$184,Scoring!$E$184,IF($CS41=Scoring!$D$185,Scoring!$E$185,IF($CS41=Scoring!$D$186,Scoring!$E$186,""))))</f>
        <v>15</v>
      </c>
      <c r="CU41" s="88"/>
      <c r="CV41" s="88" t="str">
        <f>IF($CU41=Scoring!$D$183,Scoring!$E$183,IF($CU41=Scoring!$D$184,Scoring!$E$184,IF($CU41=Scoring!$D$185,Scoring!$E$185,IF($CU41=Scoring!$D$186,Scoring!$E$186,""))))</f>
        <v/>
      </c>
      <c r="CW41" s="123">
        <f t="shared" si="32"/>
        <v>15</v>
      </c>
      <c r="CX41" s="88" t="s">
        <v>7</v>
      </c>
      <c r="CY41" s="88">
        <f>IF($CX41=Scoring!$D$193,Scoring!$E$193,IF($CX41=Scoring!$D$194,Scoring!$E$194,IF($CX41=Scoring!$D$195,Scoring!$E$195,"")))</f>
        <v>0</v>
      </c>
      <c r="CZ41" s="88"/>
      <c r="DA41" s="88" t="str">
        <f>IF($CZ41=Scoring!$D$196,Scoring!$E$196,IF($CZ41=Scoring!$D$197,Scoring!$E$197,IF($CZ41=Scoring!$D$198,Scoring!$E$198,"")))</f>
        <v/>
      </c>
      <c r="DB41" s="88"/>
      <c r="DC41" s="88" t="str">
        <f>IF($DB41=Scoring!$D$199,Scoring!$E$199,IF($DB41=Scoring!$D$200,Scoring!$E$200,IF($DB41=Scoring!$D$201,Scoring!$E$201,"")))</f>
        <v/>
      </c>
      <c r="DD41" s="88"/>
      <c r="DE41" s="88" t="str">
        <f>IF($DD41=Scoring!$D$202,Scoring!$E$202,IF($DD41=Scoring!$D$203,Scoring!$E$203,IF($DD41=Scoring!$D$204,Scoring!$E$204,IF($DD41=Scoring!$D$205,Scoring!$E$205,""))))</f>
        <v/>
      </c>
      <c r="DF41" s="123">
        <f t="shared" si="33"/>
        <v>0</v>
      </c>
      <c r="DG41" s="124">
        <f t="shared" si="34"/>
        <v>105</v>
      </c>
      <c r="DH41" s="125">
        <f t="shared" si="35"/>
        <v>330</v>
      </c>
      <c r="DI41" s="88"/>
      <c r="DJ41" s="88" t="str">
        <f>IF($DI41=Scoring!$D$219,Scoring!$E$219,IF($DI41=Scoring!$D$220,Scoring!$E$220,""))</f>
        <v/>
      </c>
      <c r="DK41" s="88"/>
      <c r="DL41" s="88" t="str">
        <f>IF($DK41=Scoring!$D$221,Scoring!$E$221,IF($DK41=Scoring!$D$222,Scoring!$E$222,""))</f>
        <v/>
      </c>
      <c r="DM41" s="88"/>
      <c r="DN41" s="88" t="str">
        <f>IF($DM41=Scoring!$D$223,Scoring!$E$223,IF($DM41=Scoring!$D$224,Scoring!$E$224,""))</f>
        <v/>
      </c>
      <c r="DO41" s="88"/>
      <c r="DP41" s="88" t="str">
        <f>IF($DO41=Scoring!$D$225,Scoring!$E$225,IF($DO41=Scoring!$D$226,Scoring!$E$226,""))</f>
        <v/>
      </c>
      <c r="DQ41" s="123">
        <f t="shared" ref="DQ41:DQ47" si="40">SUM($DP41,$DN41,$DL41,$DJ41,$FE41,$F41,$FI41,$FK41)</f>
        <v>0</v>
      </c>
      <c r="DR41" s="88"/>
      <c r="DS41" s="88" t="str">
        <f>IF($DR41=Scoring!$D$237,Scoring!$E$237,IF($DR41=Scoring!$D$238,Scoring!$E$238,""))</f>
        <v/>
      </c>
      <c r="DT41" s="88"/>
      <c r="DU41" s="88" t="str">
        <f>IF($DT41=Scoring!$D$240,Scoring!$E$240,IF($DT41=Scoring!$D$241,Scoring!$E$241,IF($DT41=Scoring!$D$242,Scoring!$E$242,IF($DT41=Scoring!$D$243,Scoring!$E$243,IF($DT41=Scoring!$D$244,Scoring!$E$244,IF($DT41=Scoring!$D$245,Scoring!$E$245,IF($DT41=Scoring!$D$246,Scoring!$E$246,"")))))))</f>
        <v/>
      </c>
      <c r="DV41" s="88"/>
      <c r="DW41" s="88" t="str">
        <f>IF($DV41=Scoring!$D$247,Scoring!$E$247,IF($DV41=Scoring!$D$248,Scoring!$E$248,""))</f>
        <v/>
      </c>
      <c r="DX41" s="88"/>
      <c r="DY41" s="88" t="str">
        <f>IF($DX41=Scoring!$D$249,Scoring!$E$249,IF($DX41=Scoring!$D$250,Scoring!$E$250,""))</f>
        <v/>
      </c>
      <c r="DZ41" s="88"/>
      <c r="EA41" s="88" t="str">
        <f>IF($DZ41=Scoring!$D$251,Scoring!$E$251,IF($DZ41=Scoring!$D$252,Scoring!$E$252,""))</f>
        <v/>
      </c>
      <c r="EB41" s="88"/>
      <c r="EC41" s="88" t="str">
        <f>IF($EB41=Scoring!$D$253,Scoring!$E$253,IF($EB41=Scoring!$D$254,Scoring!$E$254,""))</f>
        <v/>
      </c>
      <c r="ED41" s="123">
        <f t="shared" si="36"/>
        <v>0</v>
      </c>
      <c r="EE41" s="88"/>
      <c r="EF41" s="88" t="str">
        <f>IF($EE41=Scoring!$D$257,Scoring!$E$257,IF($EE41=Scoring!$D$258,Scoring!$E$258,""))</f>
        <v/>
      </c>
      <c r="EG41" s="88"/>
      <c r="EH41" s="88" t="str">
        <f>IF($EG41=Scoring!$D$259,Scoring!$E$259,IF($EG41=Scoring!$D$260,Scoring!$E$260,""))</f>
        <v/>
      </c>
      <c r="EI41" s="88"/>
      <c r="EJ41" s="88" t="str">
        <f>IF($EI41=Scoring!$D$261,Scoring!$E$261,IF($EI41=Scoring!$D$262,Scoring!$E$262,""))</f>
        <v/>
      </c>
      <c r="EK41" s="123">
        <f t="shared" ref="EK41:EK47" si="41">SUM(EJ41,EH41,EF41)</f>
        <v>0</v>
      </c>
      <c r="EL41" s="126">
        <f t="shared" si="37"/>
        <v>0</v>
      </c>
      <c r="EM41" s="182">
        <f t="shared" si="38"/>
        <v>330</v>
      </c>
      <c r="EN41" s="88"/>
      <c r="EO41" s="88" t="str">
        <f>IF($EN41=Scoring!$D$22,Scoring!$K$22,IF($EN41=Scoring!$D$23,Scoring!$K$23,IF($EN41=Scoring!$D$24,Scoring!$K$24,IF($EN41=Scoring!$D$25,Scoring!$K$25,IF($EN41=Scoring!$D$26,Scoring!$K$26,IF($EN41=Scoring!$D$27,Scoring!$K$27,""))))))</f>
        <v/>
      </c>
      <c r="EP41" s="88"/>
      <c r="EQ41" s="88" t="str">
        <f>IF($EP41=Scoring!$D$43,Scoring!$K$43,IF($EP41=Scoring!$D$44,Scoring!$K$44,IF($EP41=Scoring!$D$45,Scoring!$K$45,"")))</f>
        <v/>
      </c>
      <c r="ER41" s="88"/>
      <c r="ES41" s="88" t="str">
        <f>IF($ER41=Scoring!$D$52,Scoring!$K$52,IF($ER41=Scoring!$D$53,Scoring!$K$53,IF($ER41=Scoring!$D$54,Scoring!$K$54,IF($ER41=Scoring!$D$55,Scoring!$K$55,IF($ER41=Scoring!$D$56,Scoring!$K$56,"")))))</f>
        <v/>
      </c>
      <c r="ET41" s="88"/>
      <c r="EU41" s="88" t="str">
        <f>IF($ET41=Scoring!$D$80,Scoring!$K$80,IF($ET41=Scoring!$D$81,Scoring!$K$81,""))</f>
        <v/>
      </c>
      <c r="EV41" s="88"/>
      <c r="EW41" s="88" t="str">
        <f>IF($EV41=Scoring!$D$103,Scoring!$K$103,IF($EV41=Scoring!$D$104,Scoring!$K$104,IF($EV41=Scoring!$D$105,Scoring!$K$105,"")))</f>
        <v/>
      </c>
      <c r="EX41" s="88"/>
      <c r="EY41" s="88" t="str">
        <f>IF($EX41=Scoring!$D$157,Scoring!$K$157,IF($EX41=Scoring!$D$158,Scoring!$K$158,IF($EX41=Scoring!$D$159,Scoring!$K$159,"")))</f>
        <v/>
      </c>
      <c r="EZ41" s="88"/>
      <c r="FA41" s="88" t="str">
        <f>IF($EZ41=Scoring!$J$160,Scoring!$K$160,IF($EZ41=Scoring!$J$161,Scoring!$K$161,IF($EZ41=Scoring!$J$162,Scoring!$K$162,IF($EZ41=Scoring!$J$163,Scoring!$K$163,""))))</f>
        <v/>
      </c>
      <c r="FB41" s="88"/>
      <c r="FC41" s="88" t="str">
        <f>IF($FB41=Scoring!$D$166,Scoring!$K$166,IF($FB41=Scoring!$D$167,Scoring!$K$167,""))</f>
        <v/>
      </c>
      <c r="FD41" s="88"/>
      <c r="FE41" s="88" t="str">
        <f>IF($FD41=Scoring!$D$227,Scoring!$K$227,IF($FD41=Scoring!$D$228,Scoring!$K$228,""))</f>
        <v/>
      </c>
      <c r="FF41" s="88"/>
      <c r="FG41" s="88" t="str">
        <f>IF($FF41=Scoring!$D$229,Scoring!$K$229,IF($FF41=Scoring!$D$230,Scoring!$K$230,""))</f>
        <v/>
      </c>
      <c r="FH41" s="88"/>
      <c r="FI41" s="88" t="str">
        <f>IF($FH41=Scoring!$D$231,Scoring!$K$231,IF($FH41=Scoring!$D$232,Scoring!$K$232,""))</f>
        <v/>
      </c>
      <c r="FJ41" s="88"/>
      <c r="FK41" s="88" t="str">
        <f>IF($FJ41=Scoring!$D$233,Scoring!$K$233,IF($FJ41=Scoring!$D$234,Scoring!$K$234,""))</f>
        <v/>
      </c>
      <c r="FL41" s="126">
        <f t="shared" si="39"/>
        <v>0</v>
      </c>
      <c r="FM41" s="88"/>
      <c r="FN41" s="88"/>
      <c r="FO41" s="88"/>
      <c r="FP41" s="88"/>
      <c r="FQ41" s="88"/>
      <c r="FR41" s="88"/>
      <c r="FS41" s="88"/>
      <c r="FT41" s="88"/>
      <c r="FU41" s="88"/>
      <c r="FV41" s="88"/>
    </row>
    <row r="42" spans="1:178" s="26" customFormat="1">
      <c r="A42" s="84" t="s">
        <v>109</v>
      </c>
      <c r="B42" s="184" t="s">
        <v>639</v>
      </c>
      <c r="C42" s="184" t="s">
        <v>640</v>
      </c>
      <c r="D42" s="184" t="s">
        <v>641</v>
      </c>
      <c r="E42" s="184" t="s">
        <v>642</v>
      </c>
      <c r="F42" s="88" t="s">
        <v>7</v>
      </c>
      <c r="G42" s="88">
        <f>IF($F42=Scoring!$D$5,Scoring!$E$5,IF($F42=Scoring!$D$6,Scoring!$E$6,""))</f>
        <v>0</v>
      </c>
      <c r="H42" s="88" t="s">
        <v>7</v>
      </c>
      <c r="I42" s="88">
        <f>IF($H42=Scoring!$D$7,Scoring!$E$7,IF($H42=Scoring!$D$8,Scoring!$E$8,""))</f>
        <v>0</v>
      </c>
      <c r="J42" s="88" t="s">
        <v>7</v>
      </c>
      <c r="K42" s="88">
        <v>0</v>
      </c>
      <c r="L42" s="88" t="s">
        <v>7</v>
      </c>
      <c r="M42" s="88">
        <f>IF($L42=Scoring!$D$12,Scoring!$G$12,IF($L42=Scoring!$D$13,Scoring!$G$13,""))</f>
        <v>0</v>
      </c>
      <c r="N42" s="86">
        <f t="shared" si="21"/>
        <v>0</v>
      </c>
      <c r="O42" s="88" t="s">
        <v>7</v>
      </c>
      <c r="P42" s="88">
        <f>IF($O42=Scoring!$D$14,Scoring!$E$14,IF($O42=Scoring!$D$15,Scoring!$E$15,""))</f>
        <v>0</v>
      </c>
      <c r="Q42" s="111"/>
      <c r="R42" s="111" t="str">
        <f>IF($Q42=Scoring!$D$16,Scoring!$E$16,IF($Q42=Scoring!$D$17,Scoring!$E$17,IF($Q42=Scoring!$D$18,Scoring!$E$18,"")))</f>
        <v/>
      </c>
      <c r="S42" s="86">
        <f t="shared" si="22"/>
        <v>0</v>
      </c>
      <c r="T42" s="111"/>
      <c r="U42" s="88" t="str">
        <f>IF($T42=Scoring!$J$19,Scoring!$K$19,IF($T42=Scoring!$J$20,Scoring!$K$20,IF($T42=Scoring!$J$21,Scoring!$K$21,"")))</f>
        <v/>
      </c>
      <c r="V42" s="88" t="s">
        <v>13</v>
      </c>
      <c r="W42" s="88">
        <f>IF($V42=Scoring!$J$28,Scoring!$K$28,IF($V42=Scoring!$J$29,Scoring!$K$29,IF($V42=Scoring!$J$30,Scoring!$K$30,IF($V42=Scoring!$J$31,Scoring!$K$31,IF($V42=Scoring!$J$32,Scoring!$K$32,IF($V42=Scoring!$J$33,Scoring!$K$33,IF($V42=Scoring!$J$34,Scoring!$K$34,"")))))))</f>
        <v>0</v>
      </c>
      <c r="X42" s="88" t="s">
        <v>13</v>
      </c>
      <c r="Y42" s="88">
        <f>IF($X42=Scoring!$D$35,Scoring!$E$35,IF($X42=Scoring!$D$36,Scoring!$E$36,IF($X42=Scoring!$D$37,Scoring!$E$37,"")))</f>
        <v>0</v>
      </c>
      <c r="Z42" s="88" t="s">
        <v>7</v>
      </c>
      <c r="AA42" s="88">
        <f>IF($Z42=Scoring!$D$38,Scoring!$G$38,IF($Z42=Scoring!$D$39,Scoring!$G$39,""))</f>
        <v>0</v>
      </c>
      <c r="AB42" s="86">
        <f t="shared" si="23"/>
        <v>0</v>
      </c>
      <c r="AC42" s="88" t="s">
        <v>13</v>
      </c>
      <c r="AD42" s="88">
        <f>IF($AC42=Scoring!$D$40,Scoring!$E$40,IF($AC42=Scoring!$D$41,Scoring!$E$41,IF($AC42=Scoring!$D$42,Scoring!$E$42,"")))</f>
        <v>0</v>
      </c>
      <c r="AE42" s="88" t="s">
        <v>7</v>
      </c>
      <c r="AF42" s="88">
        <f>IF($AE42=Scoring!$D$46,Scoring!$E$46,IF($AE42=Scoring!$D$47,Scoring!$E$47,""))</f>
        <v>0</v>
      </c>
      <c r="AG42" s="88" t="s">
        <v>319</v>
      </c>
      <c r="AH42" s="88">
        <f>IF($AG42=Scoring!$H$48,Scoring!$I$48,IF($AG42=Scoring!$H$49,Scoring!$I$49,IF($AG42=Scoring!$H$50,Scoring!$I$50,IF($AG42=Scoring!$H$51,Scoring!$I$51,""))))</f>
        <v>30</v>
      </c>
      <c r="AI42" s="88" t="s">
        <v>7</v>
      </c>
      <c r="AJ42" s="88">
        <f>IF($AI42=Scoring!$D$57,Scoring!$E$57,IF($AI42=Scoring!$D$58,Scoring!$E$58,""))</f>
        <v>0</v>
      </c>
      <c r="AK42" s="123">
        <f t="shared" si="24"/>
        <v>30</v>
      </c>
      <c r="AL42" s="88" t="s">
        <v>7</v>
      </c>
      <c r="AM42" s="88">
        <f>IF($AL42=Scoring!$D$63,Scoring!$E$63,IF($AL42=Scoring!$D$64,Scoring!$E$64,""))</f>
        <v>0</v>
      </c>
      <c r="AN42" s="88" t="s">
        <v>13</v>
      </c>
      <c r="AO42" s="88">
        <f>IF($AN42=Scoring!$D$65,Scoring!$E$65,IF($AN42=Scoring!$D$66,Scoring!$E$66,IF($AN42=Scoring!$D$67,Scoring!$E$67,"")))</f>
        <v>10</v>
      </c>
      <c r="AP42" s="88" t="s">
        <v>13</v>
      </c>
      <c r="AQ42" s="88">
        <f>IF($AP42=Scoring!$D$68,Scoring!$E$68,IF($AP42=Scoring!$D$69,Scoring!$E$69,IF($AP42=Scoring!$D$70,Scoring!$E$70,IF($AP42=Scoring!$D$71,Scoring!$E$71,""))))</f>
        <v>40</v>
      </c>
      <c r="AR42" s="88" t="s">
        <v>13</v>
      </c>
      <c r="AS42" s="88">
        <f>IF($AR42=Scoring!$D$72,Scoring!$E$72,IF($AR42=Scoring!$D$73,Scoring!$E$73,IF($AR42=Scoring!$D$74,Scoring!$E$74,"")))</f>
        <v>30</v>
      </c>
      <c r="AT42" s="111" t="s">
        <v>13</v>
      </c>
      <c r="AU42" s="111">
        <f>IF($AT42=Scoring!$D$75,Scoring!$E$75,IF($AT42=Scoring!$D$76,Scoring!$E$76,IF($AT42=Scoring!$D$77,Scoring!$E$77,IF($AT42=Scoring!$D$78,Scoring!$E$78,IF($AT42=Scoring!$D$79,Scoring!$E$79,"")))))</f>
        <v>30</v>
      </c>
      <c r="AV42" s="88">
        <f t="shared" si="25"/>
        <v>60</v>
      </c>
      <c r="AW42" s="88" t="s">
        <v>53</v>
      </c>
      <c r="AX42" s="88" t="str">
        <f>IF($AW42=Scoring!$D$82,Scoring!$K$82,"")</f>
        <v>n/a</v>
      </c>
      <c r="AY42" s="123">
        <f t="shared" si="26"/>
        <v>110</v>
      </c>
      <c r="AZ42" s="111" t="s">
        <v>431</v>
      </c>
      <c r="BA42" s="88" t="str">
        <f>IF($AZ42=Scoring!$J$85,Scoring!$K$85,IF($AZ42=Scoring!$J$86,Scoring!$K$86,IF($AZ42=Scoring!$J$87,Scoring!$K$87,IF($AZ42=Scoring!$J$88,Scoring!$K$88,IF($AZ42=Scoring!$J$89,Scoring!$K$89,IF($AZ42=Scoring!$J$89,Scoring!$K$89,IF($AZ42=Scoring!$J$89,Scoring!$K$89,"")))))))</f>
        <v/>
      </c>
      <c r="BB42" s="88" t="s">
        <v>431</v>
      </c>
      <c r="BC42" s="88">
        <f>IF($BB42=Scoring!$J$92,Scoring!$K$92,IF($BB42=Scoring!$J$93,Scoring!$K$93,IF($BB42=Scoring!$J$94,Scoring!$K$94,IF($BB42=Scoring!$J$95,Scoring!$K$95,IF($BB42=Scoring!$J$96,Scoring!$K$96,IF($BB42=Scoring!$J$97,Scoring!$K$97,IF($BB42=Scoring!$J$99,Scoring!$K$99,"")))))))</f>
        <v>0</v>
      </c>
      <c r="BD42" s="88" t="s">
        <v>13</v>
      </c>
      <c r="BE42" s="88">
        <f>IF($BD42=Scoring!$D$100,Scoring!$E$100,IF($BD42=Scoring!$D$101,Scoring!$E$101,IF($BD42=Scoring!$D$102,Scoring!$E$102,"")))</f>
        <v>0</v>
      </c>
      <c r="BF42" s="123">
        <f t="shared" si="27"/>
        <v>0</v>
      </c>
      <c r="BG42" s="156">
        <f t="shared" si="28"/>
        <v>140</v>
      </c>
      <c r="BH42" s="88" t="s">
        <v>31</v>
      </c>
      <c r="BI42" s="88">
        <f>IF($BH42=Scoring!$D$108,Scoring!$E$108,IF($BH42=Scoring!$D$109,Scoring!$E$109,IF($BH42=Scoring!$D$110,Scoring!$E$110,IF($BH42=Scoring!$D$111,Scoring!$E$111,IF($BH42=Scoring!$D$112,Scoring!$E$112,IF($BH42=Scoring!$D$113,Scoring!$E$113,IF($BH42=Scoring!$D$114,Scoring!$E$114,IF($BH42=Scoring!$D$115,Scoring!$E$115,IF($BH42=Scoring!$D$116,Scoring!$E$116,IF($BH42=Scoring!$D$117,Scoring!$E$117,""))))))))))</f>
        <v>0</v>
      </c>
      <c r="BJ42" s="88" t="s">
        <v>7</v>
      </c>
      <c r="BK42" s="88">
        <f>IF($BJ42=Scoring!$D$118,Scoring!$E$118,IF($BJ42=Scoring!$D$119,Scoring!$E$119,""))</f>
        <v>0</v>
      </c>
      <c r="BL42" s="88" t="s">
        <v>31</v>
      </c>
      <c r="BM42" s="88">
        <f>IF($BL42=Scoring!$D$120,Scoring!$E$120,IF($BL42=Scoring!$D$121,Scoring!$E$121,IF($BL42=Scoring!$D$122,Scoring!$E$122,IF($BL42=Scoring!$D$123,Scoring!$E$123,IF($BL42=Scoring!$D$124,Scoring!$E$124,"")))))</f>
        <v>0</v>
      </c>
      <c r="BN42" s="88" t="s">
        <v>31</v>
      </c>
      <c r="BO42" s="88">
        <f>IF($BN42=Scoring!$D$125,Scoring!$E$125,IF($BN42=Scoring!$D$126,Scoring!$E$126,IF($BN42=Scoring!$D$127,Scoring!$E$127,IF($BN42=Scoring!$D$128,Scoring!$E$128,IF($BN42=Scoring!$D$129,Scoring!$E$129,IF($BN42=Scoring!$D$130,Scoring!$E$130,IF($BN42=Scoring!$D$131,Scoring!$E$131,"")))))))</f>
        <v>0</v>
      </c>
      <c r="BP42" s="88" t="s">
        <v>31</v>
      </c>
      <c r="BQ42" s="88">
        <f>IF($BP42=Scoring!$J$133,Scoring!$K$133,IF($BP42=Scoring!$J$134,Scoring!$K$134,IF($BP42=Scoring!$J$135,Scoring!$K$135,IF($BP42=Scoring!$J$136,Scoring!$K$136,IF($BP42=Scoring!$J$137,Scoring!$K$137,IF($BP42=Scoring!$J$138,Scoring!$K$138,IF($BP42=Scoring!$J$139,Scoring!$K$139,IF($BP42=Scoring!$J$140,Scoring!$K$140,""))))))))</f>
        <v>0</v>
      </c>
      <c r="BR42" s="86">
        <f t="shared" si="29"/>
        <v>0</v>
      </c>
      <c r="BS42" s="183" t="s">
        <v>488</v>
      </c>
      <c r="BT42" s="183"/>
      <c r="BU42" s="183"/>
      <c r="BV42" s="183"/>
      <c r="BW42" s="183"/>
      <c r="BX42" s="183" t="s">
        <v>488</v>
      </c>
      <c r="BY42" s="183"/>
      <c r="BZ42" s="183"/>
      <c r="CA42" s="183"/>
      <c r="CB42" s="183"/>
      <c r="CC42" s="88" t="s">
        <v>7</v>
      </c>
      <c r="CD42" s="88">
        <f>IF($CC42=Scoring!$D$151,Scoring!$G$151,IF($CC42=Scoring!$D$152,Scoring!$G$152,""))</f>
        <v>0</v>
      </c>
      <c r="CE42" s="88" t="s">
        <v>7</v>
      </c>
      <c r="CF42" s="88">
        <f>IF($CE42=Scoring!$D$153,Scoring!$K$153,IF($CE42=Scoring!$D$154,Scoring!$K$154,""))</f>
        <v>0</v>
      </c>
      <c r="CG42" s="88" t="s">
        <v>7</v>
      </c>
      <c r="CH42" s="88">
        <f>IF($CG42=Scoring!$D$155,Scoring!$G$155,IF($CG42=Scoring!$D$156,Scoring!$G$156,""))</f>
        <v>0</v>
      </c>
      <c r="CI42" s="88" t="s">
        <v>7</v>
      </c>
      <c r="CJ42" s="88">
        <f>IF($CI42=Scoring!$D$164,Scoring!$G$164,IF($CI42=Scoring!$D$165,Scoring!$G$165,""))</f>
        <v>0</v>
      </c>
      <c r="CK42" s="156">
        <f t="shared" si="30"/>
        <v>5</v>
      </c>
      <c r="CL42" s="88" t="s">
        <v>7</v>
      </c>
      <c r="CM42" s="88">
        <f>IF($CL42=Scoring!$D$171,Scoring!$E$171,IF($CL42=Scoring!$D$172,Scoring!$E$172,""))</f>
        <v>0</v>
      </c>
      <c r="CN42" s="88" t="s">
        <v>31</v>
      </c>
      <c r="CO42" s="88">
        <f>IF($CN42=Scoring!$D$173,Scoring!$E$173,IF($CN42=Scoring!$D$174,Scoring!$E$174,IF($CN42=Scoring!$D$175,Scoring!$E$175,IF($CN42=Scoring!$D$176,Scoring!$E$176,""))))</f>
        <v>0</v>
      </c>
      <c r="CP42" s="88" t="s">
        <v>31</v>
      </c>
      <c r="CQ42" s="88">
        <f>IF($CP42=Scoring!$D$177,Scoring!$E$177,IF($CP42=Scoring!$D$178,Scoring!$E$178,IF($CP42=Scoring!$D$179,Scoring!$E$179,IF($CP42=Scoring!$D$180,Scoring!$E$180,""))))</f>
        <v>0</v>
      </c>
      <c r="CR42" s="123">
        <f t="shared" si="31"/>
        <v>0</v>
      </c>
      <c r="CS42" s="88" t="s">
        <v>31</v>
      </c>
      <c r="CT42" s="88">
        <f>IF($CS42=Scoring!$D$183,Scoring!$E$183,IF($CS42=Scoring!$D$184,Scoring!$E$184,IF($CS42=Scoring!$D$185,Scoring!$E$185,IF($CS42=Scoring!$D$186,Scoring!$E$186,""))))</f>
        <v>0</v>
      </c>
      <c r="CU42" s="88" t="s">
        <v>31</v>
      </c>
      <c r="CV42" s="88">
        <f>IF($CU42=Scoring!$D$183,Scoring!$E$183,IF($CU42=Scoring!$D$184,Scoring!$E$184,IF($CU42=Scoring!$D$185,Scoring!$E$185,IF($CU42=Scoring!$D$186,Scoring!$E$186,""))))</f>
        <v>0</v>
      </c>
      <c r="CW42" s="123">
        <f t="shared" si="32"/>
        <v>0</v>
      </c>
      <c r="CX42" s="88" t="s">
        <v>31</v>
      </c>
      <c r="CY42" s="88">
        <f>IF($CX42=Scoring!$D$193,Scoring!$E$193,IF($CX42=Scoring!$D$194,Scoring!$E$194,IF($CX42=Scoring!$D$195,Scoring!$E$195,"")))</f>
        <v>0</v>
      </c>
      <c r="CZ42" s="88" t="s">
        <v>6</v>
      </c>
      <c r="DA42" s="88">
        <f>IF($CZ42=Scoring!$D$196,Scoring!$E$196,IF($CZ42=Scoring!$D$197,Scoring!$E$197,IF($CZ42=Scoring!$D$198,Scoring!$E$198,"")))</f>
        <v>30</v>
      </c>
      <c r="DB42" s="88" t="s">
        <v>31</v>
      </c>
      <c r="DC42" s="88">
        <f>IF($DB42=Scoring!$D$199,Scoring!$E$199,IF($DB42=Scoring!$D$200,Scoring!$E$200,IF($DB42=Scoring!$D$201,Scoring!$E$201,"")))</f>
        <v>0</v>
      </c>
      <c r="DD42" s="88" t="s">
        <v>31</v>
      </c>
      <c r="DE42" s="88">
        <f>IF($DD42=Scoring!$D$202,Scoring!$E$202,IF($DD42=Scoring!$D$203,Scoring!$E$203,IF($DD42=Scoring!$D$204,Scoring!$E$204,IF($DD42=Scoring!$D$205,Scoring!$E$205,""))))</f>
        <v>0</v>
      </c>
      <c r="DF42" s="123">
        <f t="shared" si="33"/>
        <v>30</v>
      </c>
      <c r="DG42" s="124">
        <f t="shared" si="34"/>
        <v>30</v>
      </c>
      <c r="DH42" s="125">
        <f t="shared" si="35"/>
        <v>175</v>
      </c>
      <c r="DI42" s="88"/>
      <c r="DJ42" s="88" t="str">
        <f>IF($DI42=Scoring!$D$219,Scoring!$E$219,IF($DI42=Scoring!$D$220,Scoring!$E$220,""))</f>
        <v/>
      </c>
      <c r="DK42" s="88"/>
      <c r="DL42" s="88" t="str">
        <f>IF($DK42=Scoring!$D$221,Scoring!$E$221,IF($DK42=Scoring!$D$222,Scoring!$E$222,""))</f>
        <v/>
      </c>
      <c r="DM42" s="88"/>
      <c r="DN42" s="88" t="str">
        <f>IF($DM42=Scoring!$D$223,Scoring!$E$223,IF($DM42=Scoring!$D$224,Scoring!$E$224,""))</f>
        <v/>
      </c>
      <c r="DO42" s="88"/>
      <c r="DP42" s="88" t="str">
        <f>IF($DO42=Scoring!$D$225,Scoring!$E$225,IF($DO42=Scoring!$D$226,Scoring!$E$226,""))</f>
        <v/>
      </c>
      <c r="DQ42" s="123">
        <f t="shared" si="40"/>
        <v>0</v>
      </c>
      <c r="DR42" s="88"/>
      <c r="DS42" s="88" t="str">
        <f>IF($DR42=Scoring!$D$237,Scoring!$E$237,IF($DR42=Scoring!$D$238,Scoring!$E$238,""))</f>
        <v/>
      </c>
      <c r="DT42" s="88"/>
      <c r="DU42" s="88" t="str">
        <f>IF($DT42=Scoring!$D$240,Scoring!$E$240,IF($DT42=Scoring!$D$241,Scoring!$E$241,IF($DT42=Scoring!$D$242,Scoring!$E$242,IF($DT42=Scoring!$D$243,Scoring!$E$243,IF($DT42=Scoring!$D$244,Scoring!$E$244,IF($DT42=Scoring!$D$245,Scoring!$E$245,IF($DT42=Scoring!$D$246,Scoring!$E$246,"")))))))</f>
        <v/>
      </c>
      <c r="DV42" s="88"/>
      <c r="DW42" s="88" t="str">
        <f>IF($DV42=Scoring!$D$247,Scoring!$E$247,IF($DV42=Scoring!$D$248,Scoring!$E$248,""))</f>
        <v/>
      </c>
      <c r="DX42" s="88"/>
      <c r="DY42" s="88" t="str">
        <f>IF($DX42=Scoring!$D$249,Scoring!$E$249,IF($DX42=Scoring!$D$250,Scoring!$E$250,""))</f>
        <v/>
      </c>
      <c r="DZ42" s="88"/>
      <c r="EA42" s="88" t="str">
        <f>IF($DZ42=Scoring!$D$251,Scoring!$E$251,IF($DZ42=Scoring!$D$252,Scoring!$E$252,""))</f>
        <v/>
      </c>
      <c r="EB42" s="88"/>
      <c r="EC42" s="88" t="str">
        <f>IF($EB42=Scoring!$D$253,Scoring!$E$253,IF($EB42=Scoring!$D$254,Scoring!$E$254,""))</f>
        <v/>
      </c>
      <c r="ED42" s="123">
        <f t="shared" si="36"/>
        <v>0</v>
      </c>
      <c r="EE42" s="88"/>
      <c r="EF42" s="88" t="str">
        <f>IF($EE42=Scoring!$D$257,Scoring!$E$257,IF($EE42=Scoring!$D$258,Scoring!$E$258,""))</f>
        <v/>
      </c>
      <c r="EG42" s="88"/>
      <c r="EH42" s="88" t="str">
        <f>IF($EG42=Scoring!$D$259,Scoring!$E$259,IF($EG42=Scoring!$D$260,Scoring!$E$260,""))</f>
        <v/>
      </c>
      <c r="EI42" s="88"/>
      <c r="EJ42" s="88" t="str">
        <f>IF($EI42=Scoring!$D$261,Scoring!$E$261,IF($EI42=Scoring!$D$262,Scoring!$E$262,""))</f>
        <v/>
      </c>
      <c r="EK42" s="123">
        <f t="shared" si="41"/>
        <v>0</v>
      </c>
      <c r="EL42" s="126">
        <f t="shared" si="37"/>
        <v>0</v>
      </c>
      <c r="EM42" s="182">
        <f t="shared" si="38"/>
        <v>175</v>
      </c>
      <c r="EN42" s="88"/>
      <c r="EO42" s="88" t="str">
        <f>IF($EN42=Scoring!$D$22,Scoring!$K$22,IF($EN42=Scoring!$D$23,Scoring!$K$23,IF($EN42=Scoring!$D$24,Scoring!$K$24,IF($EN42=Scoring!$D$25,Scoring!$K$25,IF($EN42=Scoring!$D$26,Scoring!$K$26,IF($EN42=Scoring!$D$27,Scoring!$K$27,""))))))</f>
        <v/>
      </c>
      <c r="EP42" s="88" t="s">
        <v>13</v>
      </c>
      <c r="EQ42" s="88">
        <f>IF($EP42=Scoring!$D$43,Scoring!$K$43,IF($EP42=Scoring!$D$44,Scoring!$K$44,IF($EP42=Scoring!$D$45,Scoring!$K$45,"")))</f>
        <v>0</v>
      </c>
      <c r="ER42" s="88" t="s">
        <v>420</v>
      </c>
      <c r="ES42" s="88" t="str">
        <f>IF($ER42=Scoring!$D$52,Scoring!$K$52,IF($ER42=Scoring!$D$53,Scoring!$K$53,IF($ER42=Scoring!$D$54,Scoring!$K$54,IF($ER42=Scoring!$D$55,Scoring!$K$55,IF($ER42=Scoring!$D$56,Scoring!$K$56,"")))))</f>
        <v/>
      </c>
      <c r="ET42" s="88" t="s">
        <v>7</v>
      </c>
      <c r="EU42" s="88">
        <f>IF($ET42=Scoring!$D$80,Scoring!$K$80,IF($ET42=Scoring!$D$81,Scoring!$K$81,""))</f>
        <v>0</v>
      </c>
      <c r="EV42" s="88" t="s">
        <v>13</v>
      </c>
      <c r="EW42" s="88">
        <f>IF($EV42=Scoring!$D$103,Scoring!$K$103,IF($EV42=Scoring!$D$104,Scoring!$K$104,IF($EV42=Scoring!$D$105,Scoring!$K$105,"")))</f>
        <v>0</v>
      </c>
      <c r="EX42" s="88" t="s">
        <v>31</v>
      </c>
      <c r="EY42" s="88">
        <f>IF($EX42=Scoring!$D$157,Scoring!$K$157,IF($EX42=Scoring!$D$158,Scoring!$K$158,IF($EX42=Scoring!$D$159,Scoring!$K$159,"")))</f>
        <v>0</v>
      </c>
      <c r="EZ42" s="88" t="s">
        <v>441</v>
      </c>
      <c r="FA42" s="88">
        <f>IF($EZ42=Scoring!$J$160,Scoring!$K$160,IF($EZ42=Scoring!$J$161,Scoring!$K$161,IF($EZ42=Scoring!$J$162,Scoring!$K$162,IF($EZ42=Scoring!$J$163,Scoring!$K$163,""))))</f>
        <v>5</v>
      </c>
      <c r="FB42" s="88" t="s">
        <v>7</v>
      </c>
      <c r="FC42" s="88">
        <f>IF($FB42=Scoring!$D$166,Scoring!$K$166,IF($FB42=Scoring!$D$167,Scoring!$K$167,""))</f>
        <v>0</v>
      </c>
      <c r="FD42" s="88"/>
      <c r="FE42" s="88" t="str">
        <f>IF($FD42=Scoring!$D$227,Scoring!$K$227,IF($FD42=Scoring!$D$228,Scoring!$K$228,""))</f>
        <v/>
      </c>
      <c r="FF42" s="88"/>
      <c r="FG42" s="88" t="str">
        <f>IF($FF42=Scoring!$D$229,Scoring!$K$229,IF($FF42=Scoring!$D$230,Scoring!$K$230,""))</f>
        <v/>
      </c>
      <c r="FH42" s="88"/>
      <c r="FI42" s="88" t="str">
        <f>IF($FH42=Scoring!$D$231,Scoring!$K$231,IF($FH42=Scoring!$D$232,Scoring!$K$232,""))</f>
        <v/>
      </c>
      <c r="FJ42" s="88"/>
      <c r="FK42" s="88" t="str">
        <f>IF($FJ42=Scoring!$D$233,Scoring!$K$233,IF($FJ42=Scoring!$D$234,Scoring!$K$234,""))</f>
        <v/>
      </c>
      <c r="FL42" s="126">
        <f t="shared" si="39"/>
        <v>5</v>
      </c>
      <c r="FM42" s="88"/>
      <c r="FN42" s="88"/>
      <c r="FO42" s="88"/>
      <c r="FP42" s="88"/>
      <c r="FQ42" s="88"/>
      <c r="FR42" s="88"/>
      <c r="FS42" s="88"/>
      <c r="FT42" s="88"/>
      <c r="FU42" s="88"/>
      <c r="FV42" s="88"/>
    </row>
    <row r="43" spans="1:178" s="1" customFormat="1">
      <c r="A43" s="84" t="s">
        <v>108</v>
      </c>
      <c r="B43" s="184"/>
      <c r="C43" s="184"/>
      <c r="D43" s="184"/>
      <c r="E43" s="184"/>
      <c r="F43" s="88"/>
      <c r="G43" s="88" t="str">
        <f>IF($F43=Scoring!$D$5,Scoring!$E$5,IF($F43=Scoring!$D$6,Scoring!$E$6,""))</f>
        <v/>
      </c>
      <c r="H43" s="88"/>
      <c r="I43" s="88" t="str">
        <f>IF($H43=Scoring!$D$7,Scoring!$E$7,IF($H43=Scoring!$D$8,Scoring!$E$8,""))</f>
        <v/>
      </c>
      <c r="J43" s="88"/>
      <c r="K43" s="88" t="str">
        <f>IF($J43=Scoring!$J$9,Scoring!$K$9,IF($J43=Scoring!$J$10,Scoring!$K$10,IF($J43=Scoring!$J$11,Scoring!$K$11,"")))</f>
        <v/>
      </c>
      <c r="L43" s="88"/>
      <c r="M43" s="88" t="str">
        <f>IF($L43=Scoring!$D$12,Scoring!$G$12,IF($L43=Scoring!$D$13,Scoring!$G$13,""))</f>
        <v/>
      </c>
      <c r="N43" s="86">
        <f t="shared" si="21"/>
        <v>0</v>
      </c>
      <c r="O43" s="88"/>
      <c r="P43" s="88" t="str">
        <f>IF($O43=Scoring!$D$14,Scoring!$E$14,IF($O43=Scoring!$D$15,Scoring!$E$15,""))</f>
        <v/>
      </c>
      <c r="Q43" s="88"/>
      <c r="R43" s="88" t="str">
        <f>IF($Q43=Scoring!$D$16,Scoring!$E$16,IF($Q43=Scoring!$D$17,Scoring!$E$17,IF($Q43=Scoring!$D$18,Scoring!$E$18,"")))</f>
        <v/>
      </c>
      <c r="S43" s="86">
        <f t="shared" si="22"/>
        <v>0</v>
      </c>
      <c r="T43" s="111"/>
      <c r="U43" s="88" t="str">
        <f>IF($T43=Scoring!$J$19,Scoring!$K$19,IF($T43=Scoring!$J$20,Scoring!$K$20,IF($T43=Scoring!$J$21,Scoring!$K$21,"")))</f>
        <v/>
      </c>
      <c r="V43" s="88"/>
      <c r="W43" s="88" t="str">
        <f>IF($V43=Scoring!$J$28,Scoring!$K$28,IF($V43=Scoring!$J$29,Scoring!$K$29,IF($V43=Scoring!$J$30,Scoring!$K$30,IF($V43=Scoring!$J$31,Scoring!$K$31,IF($V43=Scoring!$J$32,Scoring!$K$32,IF($V43=Scoring!$J$33,Scoring!$K$33,IF($V43=Scoring!$J$34,Scoring!$K$34,"")))))))</f>
        <v/>
      </c>
      <c r="X43" s="88"/>
      <c r="Y43" s="88" t="str">
        <f>IF($X43=Scoring!$D$35,Scoring!$E$35,IF($X43=Scoring!$D$36,Scoring!$E$36,IF($X43=Scoring!$D$37,Scoring!$E$37,"")))</f>
        <v/>
      </c>
      <c r="Z43" s="88"/>
      <c r="AA43" s="88" t="str">
        <f>IF($Z43=Scoring!$D$38,Scoring!$G$38,IF($Z43=Scoring!$D$39,Scoring!$G$39,""))</f>
        <v/>
      </c>
      <c r="AB43" s="86">
        <f t="shared" si="23"/>
        <v>0</v>
      </c>
      <c r="AC43" s="88"/>
      <c r="AD43" s="88" t="str">
        <f>IF($AC43=Scoring!$D$40,Scoring!$E$40,IF($AC43=Scoring!$D$41,Scoring!$E$41,IF($AC43=Scoring!$D$42,Scoring!$E$42,"")))</f>
        <v/>
      </c>
      <c r="AE43" s="88"/>
      <c r="AF43" s="88" t="str">
        <f>IF($AE43=Scoring!$D$46,Scoring!$E$46,IF($AE43=Scoring!$D$47,Scoring!$E$47,""))</f>
        <v/>
      </c>
      <c r="AG43" s="88"/>
      <c r="AH43" s="88" t="str">
        <f>IF($AG43=Scoring!$D$48,Scoring!$E$48,IF($AG43=Scoring!$D$49,Scoring!$E$49,IF($AG43=Scoring!$D$50,Scoring!$E$50,IF($AG43=Scoring!$D$51,Scoring!$E$51,""))))</f>
        <v/>
      </c>
      <c r="AI43" s="88"/>
      <c r="AJ43" s="88" t="str">
        <f>IF($AI43=Scoring!$D$57,Scoring!$E$57,IF($AI43=Scoring!$D$58,Scoring!$E$58,""))</f>
        <v/>
      </c>
      <c r="AK43" s="123">
        <f t="shared" si="24"/>
        <v>0</v>
      </c>
      <c r="AL43" s="88"/>
      <c r="AM43" s="88" t="str">
        <f>IF($AL43=Scoring!$D$63,Scoring!$E$63,IF($AL43=Scoring!$D$64,Scoring!$E$64,""))</f>
        <v/>
      </c>
      <c r="AN43" s="88"/>
      <c r="AO43" s="88" t="str">
        <f>IF($AN43=Scoring!$D$65,Scoring!$E$65,IF($AN43=Scoring!$D$66,Scoring!$E$66,IF($AN43=Scoring!$D$67,Scoring!$E$67,"")))</f>
        <v/>
      </c>
      <c r="AP43" s="88"/>
      <c r="AQ43" s="88" t="str">
        <f>IF($AP43=Scoring!$D$68,Scoring!$E$68,IF($AP43=Scoring!$D$69,Scoring!$E$69,IF($AP43=Scoring!$D$70,Scoring!$E$70,IF($AP43=Scoring!$D$71,Scoring!$E$71,""))))</f>
        <v/>
      </c>
      <c r="AR43" s="88"/>
      <c r="AS43" s="88" t="str">
        <f>IF($AR43=Scoring!$D$72,Scoring!$E$72,IF($AR43=Scoring!$D$73,Scoring!$E$73,IF($AR43=Scoring!$D$74,Scoring!$E$74,"")))</f>
        <v/>
      </c>
      <c r="AT43" s="88"/>
      <c r="AU43" s="88" t="str">
        <f>IF($AT43=Scoring!$D$75,Scoring!$E$75,IF($AT43=Scoring!$D$76,Scoring!$E$76,IF($AT43=Scoring!$D$77,Scoring!$E$77,IF($AT43=Scoring!$D$78,Scoring!$E$78,""))))</f>
        <v/>
      </c>
      <c r="AV43" s="88">
        <f t="shared" si="25"/>
        <v>0</v>
      </c>
      <c r="AW43" s="88" t="s">
        <v>53</v>
      </c>
      <c r="AX43" s="88" t="str">
        <f>IF($AW43=Scoring!$D$82,Scoring!$K$82,"")</f>
        <v>n/a</v>
      </c>
      <c r="AY43" s="123">
        <f t="shared" si="26"/>
        <v>0</v>
      </c>
      <c r="AZ43" s="111"/>
      <c r="BA43" s="88" t="str">
        <f>IF($AZ43=Scoring!$J$85,Scoring!$K$85,IF($AZ43=Scoring!$J$86,Scoring!$K$86,IF($AZ43=Scoring!$J$87,Scoring!$K$87,IF($AZ43=Scoring!$J$88,Scoring!$K$88,IF($AZ43=Scoring!$J$89,Scoring!$K$89,IF($AZ43=Scoring!$J$89,Scoring!$K$89,IF($AZ43=Scoring!$J$89,Scoring!$K$89,"")))))))</f>
        <v/>
      </c>
      <c r="BB43" s="88"/>
      <c r="BC43" s="88" t="str">
        <f>IF($BB43=Scoring!$J$92,Scoring!$K$92,IF($BB43=Scoring!$J$93,Scoring!$K$93,IF($BB43=Scoring!$J$94,Scoring!$K$94,IF($BB43=Scoring!$J$95,Scoring!$K$95,IF($BB43=Scoring!$J$96,Scoring!$K$96,IF($BB43=Scoring!$J$97,Scoring!$K$97,IF($BB43=Scoring!$J$99,Scoring!$K$99,"")))))))</f>
        <v/>
      </c>
      <c r="BD43" s="88"/>
      <c r="BE43" s="88" t="str">
        <f>IF($BD43=Scoring!$D$100,Scoring!$E$100,IF($BD43=Scoring!$D$101,Scoring!$E$101,IF($BD43=Scoring!$D$102,Scoring!$E$102,"")))</f>
        <v/>
      </c>
      <c r="BF43" s="123">
        <f t="shared" si="27"/>
        <v>0</v>
      </c>
      <c r="BG43" s="156">
        <f t="shared" si="28"/>
        <v>0</v>
      </c>
      <c r="BH43" s="88"/>
      <c r="BI43" s="88" t="str">
        <f>IF($BH43=Scoring!$D$108,Scoring!$E$108,IF($BH43=Scoring!$D$109,Scoring!$E$109,IF($BH43=Scoring!$D$110,Scoring!$E$110,IF($BH43=Scoring!$D$111,Scoring!$E$111,IF($BH43=Scoring!$D$112,Scoring!$E$112,IF($BH43=Scoring!$D$113,Scoring!$E$113,IF($BH43=Scoring!$D$114,Scoring!$E$114,IF($BH43=Scoring!$D$115,Scoring!$E$115,IF($BH43=Scoring!$D$116,Scoring!$E$116,IF($BH43=Scoring!$D$117,Scoring!$E$117,""))))))))))</f>
        <v/>
      </c>
      <c r="BJ43" s="88"/>
      <c r="BK43" s="88" t="str">
        <f>IF($BJ43=Scoring!$D$118,Scoring!$E$118,IF($BJ43=Scoring!$D$119,Scoring!$E$119,""))</f>
        <v/>
      </c>
      <c r="BL43" s="88"/>
      <c r="BM43" s="88" t="str">
        <f>IF($BL43=Scoring!$D$120,Scoring!$E$120,IF($BL43=Scoring!$D$121,Scoring!$E$121,IF($BL43=Scoring!$D$122,Scoring!$E$122,IF($BL43=Scoring!$D$123,Scoring!$E$123,IF($BL43=Scoring!$D$124,Scoring!$E$124,"")))))</f>
        <v/>
      </c>
      <c r="BN43" s="88"/>
      <c r="BO43" s="88" t="str">
        <f>IF($BN43=Scoring!$D$125,Scoring!$E$125,IF($BN43=Scoring!$D$126,Scoring!$E$126,IF($BN43=Scoring!$D$127,Scoring!$E$127,IF($BN43=Scoring!$D$128,Scoring!$E$128,IF($BN43=Scoring!$D$129,Scoring!$E$129,IF($BN43=Scoring!$D$130,Scoring!$E$130,IF($BN43=Scoring!$D$131,Scoring!$E$131,"")))))))</f>
        <v/>
      </c>
      <c r="BP43" s="88"/>
      <c r="BQ43" s="88" t="str">
        <f>IF($BP43=Scoring!$J$133,Scoring!$K$133,IF($BP43=Scoring!$J$134,Scoring!$K$134,IF($BP43=Scoring!$J$135,Scoring!$K$135,IF($BP43=Scoring!$J$136,Scoring!$K$136,IF($BP43=Scoring!$J$137,Scoring!$K$137,IF($BP43=Scoring!$J$138,Scoring!$K$138,IF($BP43=Scoring!$J$139,Scoring!$K$139,IF($BP43=Scoring!$J$140,Scoring!$K$140,""))))))))</f>
        <v/>
      </c>
      <c r="BR43" s="86">
        <f t="shared" si="29"/>
        <v>0</v>
      </c>
      <c r="BS43" s="183"/>
      <c r="BT43" s="183"/>
      <c r="BU43" s="183"/>
      <c r="BV43" s="183"/>
      <c r="BW43" s="183"/>
      <c r="BX43" s="183"/>
      <c r="BY43" s="183"/>
      <c r="BZ43" s="183"/>
      <c r="CA43" s="183"/>
      <c r="CB43" s="183"/>
      <c r="CC43" s="88"/>
      <c r="CD43" s="88" t="str">
        <f>IF($CC43=Scoring!$D$151,Scoring!$G$151,IF($CC43=Scoring!$D$152,Scoring!$G$152,""))</f>
        <v/>
      </c>
      <c r="CE43" s="88"/>
      <c r="CF43" s="88" t="str">
        <f>IF($CE43=Scoring!$D$153,Scoring!$K$153,IF($CE43=Scoring!$D$154,Scoring!$K$154,""))</f>
        <v/>
      </c>
      <c r="CG43" s="88"/>
      <c r="CH43" s="88" t="str">
        <f>IF($CG43=Scoring!$D$155,Scoring!$G$155,IF($CG43=Scoring!$D$156,Scoring!$G$156,""))</f>
        <v/>
      </c>
      <c r="CI43" s="88"/>
      <c r="CJ43" s="88" t="str">
        <f>IF($CI43=Scoring!$D$164,Scoring!$G$164,IF($CI43=Scoring!$D$165,Scoring!$G$165,""))</f>
        <v/>
      </c>
      <c r="CK43" s="156">
        <f t="shared" si="30"/>
        <v>0</v>
      </c>
      <c r="CL43" s="88"/>
      <c r="CM43" s="88" t="str">
        <f>IF($CL43=Scoring!$D$171,Scoring!$E$171,IF($CL43=Scoring!$D$172,Scoring!$E$172,""))</f>
        <v/>
      </c>
      <c r="CN43" s="88"/>
      <c r="CO43" s="88" t="str">
        <f>IF($CN43=Scoring!$D$173,Scoring!$E$173,IF($CN43=Scoring!$D$174,Scoring!$E$174,IF($CN43=Scoring!$D$175,Scoring!$E$175,IF($CN43=Scoring!$D$176,Scoring!$E$176,""))))</f>
        <v/>
      </c>
      <c r="CP43" s="88"/>
      <c r="CQ43" s="88" t="str">
        <f>IF($CP43=Scoring!$D$177,Scoring!$E$177,IF($CP43=Scoring!$D$178,Scoring!$E$178,IF($CP43=Scoring!$D$179,Scoring!$E$179,IF($CP43=Scoring!$D$180,Scoring!$E$180,""))))</f>
        <v/>
      </c>
      <c r="CR43" s="123">
        <f t="shared" si="31"/>
        <v>0</v>
      </c>
      <c r="CS43" s="88"/>
      <c r="CT43" s="88" t="str">
        <f>IF($CS43=Scoring!$D$183,Scoring!$E$183,IF($CS43=Scoring!$D$184,Scoring!$E$184,IF($CS43=Scoring!$D$185,Scoring!$E$185,IF($CS43=Scoring!$D$186,Scoring!$E$186,""))))</f>
        <v/>
      </c>
      <c r="CU43" s="88"/>
      <c r="CV43" s="88" t="str">
        <f>IF($CU43=Scoring!$D$183,Scoring!$E$183,IF($CU43=Scoring!$D$184,Scoring!$E$184,IF($CU43=Scoring!$D$185,Scoring!$E$185,IF($CU43=Scoring!$D$186,Scoring!$E$186,""))))</f>
        <v/>
      </c>
      <c r="CW43" s="123">
        <f t="shared" si="32"/>
        <v>0</v>
      </c>
      <c r="CX43" s="88"/>
      <c r="CY43" s="88" t="str">
        <f>IF($CX43=Scoring!$D$193,Scoring!$E$193,IF($CX43=Scoring!$D$194,Scoring!$E$194,IF($CX43=Scoring!$D$195,Scoring!$E$195,"")))</f>
        <v/>
      </c>
      <c r="CZ43" s="88"/>
      <c r="DA43" s="88" t="str">
        <f>IF($CZ43=Scoring!$D$196,Scoring!$E$196,IF($CZ43=Scoring!$D$197,Scoring!$E$197,IF($CZ43=Scoring!$D$198,Scoring!$E$198,"")))</f>
        <v/>
      </c>
      <c r="DB43" s="88"/>
      <c r="DC43" s="88" t="str">
        <f>IF($DB43=Scoring!$D$199,Scoring!$E$199,IF($DB43=Scoring!$D$200,Scoring!$E$200,IF($DB43=Scoring!$D$201,Scoring!$E$201,"")))</f>
        <v/>
      </c>
      <c r="DD43" s="88"/>
      <c r="DE43" s="88" t="str">
        <f>IF($DD43=Scoring!$D$202,Scoring!$E$202,IF($DD43=Scoring!$D$203,Scoring!$E$203,IF($DD43=Scoring!$D$204,Scoring!$E$204,IF($DD43=Scoring!$D$205,Scoring!$E$205,""))))</f>
        <v/>
      </c>
      <c r="DF43" s="123">
        <f t="shared" si="33"/>
        <v>0</v>
      </c>
      <c r="DG43" s="124">
        <f t="shared" si="34"/>
        <v>0</v>
      </c>
      <c r="DH43" s="125">
        <f t="shared" si="35"/>
        <v>0</v>
      </c>
      <c r="DI43" s="88"/>
      <c r="DJ43" s="88" t="str">
        <f>IF($DI43=Scoring!$D$219,Scoring!$E$219,IF($DI43=Scoring!$D$220,Scoring!$E$220,""))</f>
        <v/>
      </c>
      <c r="DK43" s="88"/>
      <c r="DL43" s="88" t="str">
        <f>IF($DK43=Scoring!$D$221,Scoring!$E$221,IF($DK43=Scoring!$D$222,Scoring!$E$222,""))</f>
        <v/>
      </c>
      <c r="DM43" s="88"/>
      <c r="DN43" s="88" t="str">
        <f>IF($DM43=Scoring!$D$223,Scoring!$E$223,IF($DM43=Scoring!$D$224,Scoring!$E$224,""))</f>
        <v/>
      </c>
      <c r="DO43" s="88"/>
      <c r="DP43" s="88" t="str">
        <f>IF($DO43=Scoring!$D$225,Scoring!$E$225,IF($DO43=Scoring!$D$226,Scoring!$E$226,""))</f>
        <v/>
      </c>
      <c r="DQ43" s="123">
        <f t="shared" si="40"/>
        <v>0</v>
      </c>
      <c r="DR43" s="88"/>
      <c r="DS43" s="88" t="str">
        <f>IF($DR43=Scoring!$D$237,Scoring!$E$237,IF($DR43=Scoring!$D$238,Scoring!$E$238,""))</f>
        <v/>
      </c>
      <c r="DT43" s="88"/>
      <c r="DU43" s="88" t="str">
        <f>IF($DT43=Scoring!$D$240,Scoring!$E$240,IF($DT43=Scoring!$D$241,Scoring!$E$241,IF($DT43=Scoring!$D$242,Scoring!$E$242,IF($DT43=Scoring!$D$243,Scoring!$E$243,IF($DT43=Scoring!$D$244,Scoring!$E$244,IF($DT43=Scoring!$D$245,Scoring!$E$245,IF($DT43=Scoring!$D$246,Scoring!$E$246,"")))))))</f>
        <v/>
      </c>
      <c r="DV43" s="88"/>
      <c r="DW43" s="88" t="str">
        <f>IF($DV43=Scoring!$D$247,Scoring!$E$247,IF($DV43=Scoring!$D$248,Scoring!$E$248,""))</f>
        <v/>
      </c>
      <c r="DX43" s="88"/>
      <c r="DY43" s="88" t="str">
        <f>IF($DX43=Scoring!$D$249,Scoring!$E$249,IF($DX43=Scoring!$D$250,Scoring!$E$250,""))</f>
        <v/>
      </c>
      <c r="DZ43" s="88"/>
      <c r="EA43" s="88" t="str">
        <f>IF($DZ43=Scoring!$D$251,Scoring!$E$251,IF($DZ43=Scoring!$D$252,Scoring!$E$252,""))</f>
        <v/>
      </c>
      <c r="EB43" s="88"/>
      <c r="EC43" s="88" t="str">
        <f>IF($EB43=Scoring!$D$253,Scoring!$E$253,IF($EB43=Scoring!$D$254,Scoring!$E$254,""))</f>
        <v/>
      </c>
      <c r="ED43" s="123">
        <f t="shared" si="36"/>
        <v>0</v>
      </c>
      <c r="EE43" s="88"/>
      <c r="EF43" s="88" t="str">
        <f>IF($EE43=Scoring!$D$257,Scoring!$E$257,IF($EE43=Scoring!$D$258,Scoring!$E$258,""))</f>
        <v/>
      </c>
      <c r="EG43" s="88"/>
      <c r="EH43" s="88" t="str">
        <f>IF($EG43=Scoring!$D$259,Scoring!$E$259,IF($EG43=Scoring!$D$260,Scoring!$E$260,""))</f>
        <v/>
      </c>
      <c r="EI43" s="88"/>
      <c r="EJ43" s="88" t="str">
        <f>IF($EI43=Scoring!$D$261,Scoring!$E$261,IF($EI43=Scoring!$D$262,Scoring!$E$262,""))</f>
        <v/>
      </c>
      <c r="EK43" s="123">
        <f t="shared" si="41"/>
        <v>0</v>
      </c>
      <c r="EL43" s="126">
        <f t="shared" si="37"/>
        <v>0</v>
      </c>
      <c r="EM43" s="182">
        <f t="shared" si="38"/>
        <v>0</v>
      </c>
      <c r="EN43" s="88"/>
      <c r="EO43" s="88" t="str">
        <f>IF($EN43=Scoring!$D$22,Scoring!$K$22,IF($EN43=Scoring!$D$23,Scoring!$K$23,IF($EN43=Scoring!$D$24,Scoring!$K$24,IF($EN43=Scoring!$D$25,Scoring!$K$25,IF($EN43=Scoring!$D$26,Scoring!$K$26,IF($EN43=Scoring!$D$27,Scoring!$K$27,""))))))</f>
        <v/>
      </c>
      <c r="EP43" s="88"/>
      <c r="EQ43" s="88" t="str">
        <f>IF($EP43=Scoring!$D$43,Scoring!$K$43,IF($EP43=Scoring!$D$44,Scoring!$K$44,IF($EP43=Scoring!$D$45,Scoring!$K$45,"")))</f>
        <v/>
      </c>
      <c r="ER43" s="88"/>
      <c r="ES43" s="88" t="str">
        <f>IF($ER43=Scoring!$D$52,Scoring!$K$52,IF($ER43=Scoring!$D$53,Scoring!$K$53,IF($ER43=Scoring!$D$54,Scoring!$K$54,IF($ER43=Scoring!$D$55,Scoring!$K$55,IF($ER43=Scoring!$D$56,Scoring!$K$56,"")))))</f>
        <v/>
      </c>
      <c r="ET43" s="88"/>
      <c r="EU43" s="88" t="str">
        <f>IF($ET43=Scoring!$D$80,Scoring!$K$80,IF($ET43=Scoring!$D$81,Scoring!$K$81,""))</f>
        <v/>
      </c>
      <c r="EV43" s="88"/>
      <c r="EW43" s="88" t="str">
        <f>IF($EV43=Scoring!$D$103,Scoring!$K$103,IF($EV43=Scoring!$D$104,Scoring!$K$104,IF($EV43=Scoring!$D$105,Scoring!$K$105,"")))</f>
        <v/>
      </c>
      <c r="EX43" s="88"/>
      <c r="EY43" s="88" t="str">
        <f>IF($EX43=Scoring!$D$157,Scoring!$K$157,IF($EX43=Scoring!$D$158,Scoring!$K$158,IF($EX43=Scoring!$D$159,Scoring!$K$159,"")))</f>
        <v/>
      </c>
      <c r="EZ43" s="88"/>
      <c r="FA43" s="88" t="str">
        <f>IF($EZ43=Scoring!$J$160,Scoring!$K$160,IF($EZ43=Scoring!$J$161,Scoring!$K$161,IF($EZ43=Scoring!$J$162,Scoring!$K$162,IF($EZ43=Scoring!$J$163,Scoring!$K$163,""))))</f>
        <v/>
      </c>
      <c r="FB43" s="88"/>
      <c r="FC43" s="88" t="str">
        <f>IF($FB43=Scoring!$D$166,Scoring!$K$166,IF($FB43=Scoring!$D$167,Scoring!$K$167,""))</f>
        <v/>
      </c>
      <c r="FD43" s="88"/>
      <c r="FE43" s="88" t="str">
        <f>IF($FD43=Scoring!$D$227,Scoring!$K$227,IF($FD43=Scoring!$D$228,Scoring!$K$228,""))</f>
        <v/>
      </c>
      <c r="FF43" s="88"/>
      <c r="FG43" s="88" t="str">
        <f>IF($FF43=Scoring!$D$229,Scoring!$K$229,IF($FF43=Scoring!$D$230,Scoring!$K$230,""))</f>
        <v/>
      </c>
      <c r="FH43" s="88"/>
      <c r="FI43" s="88" t="str">
        <f>IF($FH43=Scoring!$D$231,Scoring!$K$231,IF($FH43=Scoring!$D$232,Scoring!$K$232,""))</f>
        <v/>
      </c>
      <c r="FJ43" s="88"/>
      <c r="FK43" s="88" t="str">
        <f>IF($FJ43=Scoring!$D$233,Scoring!$K$233,IF($FJ43=Scoring!$D$234,Scoring!$K$234,""))</f>
        <v/>
      </c>
      <c r="FL43" s="126">
        <f t="shared" si="39"/>
        <v>0</v>
      </c>
      <c r="FM43" s="88"/>
      <c r="FN43" s="88"/>
      <c r="FO43" s="88"/>
      <c r="FP43" s="88"/>
      <c r="FQ43" s="88"/>
      <c r="FR43" s="88"/>
      <c r="FS43" s="88"/>
      <c r="FT43" s="88"/>
      <c r="FU43" s="88"/>
      <c r="FV43" s="88"/>
    </row>
    <row r="44" spans="1:178" s="1" customFormat="1">
      <c r="A44" s="84" t="s">
        <v>629</v>
      </c>
      <c r="B44" s="184" t="s">
        <v>656</v>
      </c>
      <c r="C44" s="184" t="s">
        <v>657</v>
      </c>
      <c r="D44" s="184" t="s">
        <v>658</v>
      </c>
      <c r="E44" s="184" t="s">
        <v>659</v>
      </c>
      <c r="F44" s="88" t="s">
        <v>6</v>
      </c>
      <c r="G44" s="88">
        <f>IF($F44=Scoring!$D$5,Scoring!$E$5,IF($F44=Scoring!$D$6,Scoring!$E$6,""))</f>
        <v>20</v>
      </c>
      <c r="H44" s="88" t="s">
        <v>6</v>
      </c>
      <c r="I44" s="88">
        <f>IF($H44=Scoring!$D$7,Scoring!$E$7,IF($H44=Scoring!$D$8,Scoring!$E$8,""))</f>
        <v>20</v>
      </c>
      <c r="J44" s="88" t="s">
        <v>7</v>
      </c>
      <c r="K44" s="88">
        <v>0</v>
      </c>
      <c r="L44" s="88" t="s">
        <v>7</v>
      </c>
      <c r="M44" s="88">
        <f>IF($L44=Scoring!$D$12,Scoring!$G$12,IF($L44=Scoring!$D$13,Scoring!$G$13,""))</f>
        <v>0</v>
      </c>
      <c r="N44" s="86">
        <f t="shared" si="21"/>
        <v>20</v>
      </c>
      <c r="O44" s="88" t="s">
        <v>6</v>
      </c>
      <c r="P44" s="88">
        <f>IF($O44=Scoring!$D$14,Scoring!$E$14,IF($O44=Scoring!$D$15,Scoring!$E$15,""))</f>
        <v>30</v>
      </c>
      <c r="Q44" s="88" t="s">
        <v>7</v>
      </c>
      <c r="R44" s="88">
        <f>IF($Q44=Scoring!$D$16,Scoring!$E$16,IF($Q44=Scoring!$D$17,Scoring!$E$17,IF($Q44=Scoring!$D$18,Scoring!$E$18,"")))</f>
        <v>0</v>
      </c>
      <c r="S44" s="86">
        <f t="shared" si="22"/>
        <v>30</v>
      </c>
      <c r="T44" s="111" t="s">
        <v>7</v>
      </c>
      <c r="U44" s="88">
        <f>IF($T44=Scoring!$J$19,Scoring!$K$19,IF($T44=Scoring!$J$20,Scoring!$K$20,IF($T44=Scoring!$J$21,Scoring!$K$21,"")))</f>
        <v>0</v>
      </c>
      <c r="V44" s="88" t="s">
        <v>512</v>
      </c>
      <c r="W44" s="88">
        <f>IF($V44=Scoring!$J$28,Scoring!$K$28,IF($V44=Scoring!$J$29,Scoring!$K$29,IF($V44=Scoring!$J$30,Scoring!$K$30,IF($V44=Scoring!$J$31,Scoring!$K$31,IF($V44=Scoring!$J$32,Scoring!$K$32,IF($V44=Scoring!$J$33,Scoring!$K$33,IF($V44=Scoring!$J$34,Scoring!$K$34,"")))))))</f>
        <v>50</v>
      </c>
      <c r="X44" s="88" t="s">
        <v>6</v>
      </c>
      <c r="Y44" s="88">
        <f>IF($X44=Scoring!$D$35,Scoring!$E$35,IF($X44=Scoring!$D$36,Scoring!$E$36,IF($X44=Scoring!$D$37,Scoring!$E$37,"")))</f>
        <v>20</v>
      </c>
      <c r="Z44" s="88" t="s">
        <v>7</v>
      </c>
      <c r="AA44" s="88">
        <f>IF($Z44=Scoring!$D$38,Scoring!$G$38,IF($Z44=Scoring!$D$39,Scoring!$G$39,""))</f>
        <v>0</v>
      </c>
      <c r="AB44" s="86">
        <f t="shared" si="23"/>
        <v>20</v>
      </c>
      <c r="AC44" s="88" t="s">
        <v>7</v>
      </c>
      <c r="AD44" s="88">
        <f>IF($AC44=Scoring!$D$40,Scoring!$E$40,IF($AC44=Scoring!$D$41,Scoring!$E$41,IF($AC44=Scoring!$D$42,Scoring!$E$42,"")))</f>
        <v>0</v>
      </c>
      <c r="AE44" s="88" t="s">
        <v>7</v>
      </c>
      <c r="AF44" s="88">
        <f>IF($AE44=Scoring!$D$46,Scoring!$E$46,IF($AE44=Scoring!$D$47,Scoring!$E$47,""))</f>
        <v>0</v>
      </c>
      <c r="AG44" s="88" t="s">
        <v>316</v>
      </c>
      <c r="AH44" s="88">
        <f>IF($AG44=Scoring!$H$48,Scoring!$I$48,IF($AG44=Scoring!$H$49,Scoring!$I$49,IF($AG44=Scoring!$H$50,Scoring!$I$50,IF($AG44=Scoring!$H$51,Scoring!$I$51,""))))</f>
        <v>20</v>
      </c>
      <c r="AI44" s="88" t="s">
        <v>7</v>
      </c>
      <c r="AJ44" s="88">
        <f>IF($AI44=Scoring!$D$57,Scoring!$E$57,IF($AI44=Scoring!$D$58,Scoring!$E$58,""))</f>
        <v>0</v>
      </c>
      <c r="AK44" s="123">
        <f t="shared" si="24"/>
        <v>180</v>
      </c>
      <c r="AL44" s="88" t="s">
        <v>6</v>
      </c>
      <c r="AM44" s="88">
        <f>IF($AL44=Scoring!$D$63,Scoring!$E$63,IF($AL44=Scoring!$D$64,Scoring!$E$64,""))</f>
        <v>20</v>
      </c>
      <c r="AN44" s="88" t="s">
        <v>7</v>
      </c>
      <c r="AO44" s="88">
        <f>IF($AN44=Scoring!$D$65,Scoring!$E$65,IF($AN44=Scoring!$D$66,Scoring!$E$66,IF($AN44=Scoring!$D$67,Scoring!$E$67,"")))</f>
        <v>0</v>
      </c>
      <c r="AP44" s="88" t="s">
        <v>24</v>
      </c>
      <c r="AQ44" s="88">
        <f>IF($AP44=Scoring!$D$68,Scoring!$E$68,IF($AP44=Scoring!$D$69,Scoring!$E$69,IF($AP44=Scoring!$D$70,Scoring!$E$70,IF($AP44=Scoring!$D$71,Scoring!$E$71,""))))</f>
        <v>10</v>
      </c>
      <c r="AR44" s="88" t="s">
        <v>13</v>
      </c>
      <c r="AS44" s="88">
        <v>0</v>
      </c>
      <c r="AT44" s="111" t="s">
        <v>13</v>
      </c>
      <c r="AU44" s="111">
        <v>0</v>
      </c>
      <c r="AV44" s="88">
        <f t="shared" si="25"/>
        <v>0</v>
      </c>
      <c r="AW44" s="88" t="s">
        <v>53</v>
      </c>
      <c r="AX44" s="88" t="str">
        <f>IF($AW44=Scoring!$D$82,Scoring!$K$82,"")</f>
        <v>n/a</v>
      </c>
      <c r="AY44" s="123">
        <f t="shared" si="26"/>
        <v>40</v>
      </c>
      <c r="AZ44" s="111">
        <v>1</v>
      </c>
      <c r="BA44" s="88">
        <f>IF($AZ44=Scoring!$J$85,Scoring!$K$85,IF($AZ44=Scoring!$J$86,Scoring!$K$86,IF($AZ44=Scoring!$J$87,Scoring!$K$87,IF($AZ44=Scoring!$J$88,Scoring!$K$88,IF($AZ44=Scoring!$J$89,Scoring!$K$89,IF($AZ44=Scoring!$J$89,Scoring!$K$89,IF($AZ44=Scoring!$J$89,Scoring!$K$89,"")))))))</f>
        <v>30</v>
      </c>
      <c r="BB44" s="88" t="s">
        <v>431</v>
      </c>
      <c r="BC44" s="88">
        <f>IF($BB44=Scoring!$J$92,Scoring!$K$92,IF($BB44=Scoring!$J$93,Scoring!$K$93,IF($BB44=Scoring!$J$94,Scoring!$K$94,IF($BB44=Scoring!$J$95,Scoring!$K$95,IF($BB44=Scoring!$J$96,Scoring!$K$96,IF($BB44=Scoring!$J$97,Scoring!$K$97,IF($BB44=Scoring!$J$99,Scoring!$K$99,"")))))))</f>
        <v>0</v>
      </c>
      <c r="BD44" s="88" t="s">
        <v>7</v>
      </c>
      <c r="BE44" s="88">
        <f>IF($BD44=Scoring!$D$100,Scoring!$E$100,IF($BD44=Scoring!$D$101,Scoring!$E$101,IF($BD44=Scoring!$D$102,Scoring!$E$102,"")))</f>
        <v>0</v>
      </c>
      <c r="BF44" s="123">
        <f t="shared" si="27"/>
        <v>40</v>
      </c>
      <c r="BG44" s="156">
        <f t="shared" si="28"/>
        <v>260</v>
      </c>
      <c r="BH44" s="88" t="s">
        <v>104</v>
      </c>
      <c r="BI44" s="88">
        <f>IF($BH44=Scoring!$D$108,Scoring!$E$108,IF($BH44=Scoring!$D$109,Scoring!$E$109,IF($BH44=Scoring!$D$110,Scoring!$E$110,IF($BH44=Scoring!$D$111,Scoring!$E$111,IF($BH44=Scoring!$D$112,Scoring!$E$112,IF($BH44=Scoring!$D$113,Scoring!$E$113,IF($BH44=Scoring!$D$114,Scoring!$E$114,IF($BH44=Scoring!$D$115,Scoring!$E$115,IF($BH44=Scoring!$D$116,Scoring!$E$116,IF($BH44=Scoring!$D$117,Scoring!$E$117,""))))))))))</f>
        <v>5</v>
      </c>
      <c r="BJ44" s="88" t="s">
        <v>6</v>
      </c>
      <c r="BK44" s="88">
        <f>IF($BJ44=Scoring!$D$118,Scoring!$E$118,IF($BJ44=Scoring!$D$119,Scoring!$E$119,""))</f>
        <v>40</v>
      </c>
      <c r="BL44" s="88" t="s">
        <v>31</v>
      </c>
      <c r="BM44" s="88">
        <f>IF($BL44=Scoring!$D$120,Scoring!$E$120,IF($BL44=Scoring!$D$121,Scoring!$E$121,IF($BL44=Scoring!$D$122,Scoring!$E$122,IF($BL44=Scoring!$D$123,Scoring!$E$123,IF($BL44=Scoring!$D$124,Scoring!$E$124,"")))))</f>
        <v>0</v>
      </c>
      <c r="BN44" s="88" t="s">
        <v>39</v>
      </c>
      <c r="BO44" s="88">
        <f>IF($BN44=Scoring!$D$125,Scoring!$E$125,IF($BN44=Scoring!$D$126,Scoring!$E$126,IF($BN44=Scoring!$D$127,Scoring!$E$127,IF($BN44=Scoring!$D$128,Scoring!$E$128,IF($BN44=Scoring!$D$129,Scoring!$E$129,IF($BN44=Scoring!$D$130,Scoring!$E$130,IF($BN44=Scoring!$D$131,Scoring!$E$131,"")))))))</f>
        <v>10</v>
      </c>
      <c r="BP44" s="88" t="s">
        <v>31</v>
      </c>
      <c r="BQ44" s="88">
        <f>IF($BP44=Scoring!$J$133,Scoring!$K$133,IF($BP44=Scoring!$J$134,Scoring!$K$134,IF($BP44=Scoring!$J$135,Scoring!$K$135,IF($BP44=Scoring!$J$136,Scoring!$K$136,IF($BP44=Scoring!$J$137,Scoring!$K$137,IF($BP44=Scoring!$J$138,Scoring!$K$138,IF($BP44=Scoring!$J$139,Scoring!$K$139,IF($BP44=Scoring!$J$140,Scoring!$K$140,""))))))))</f>
        <v>0</v>
      </c>
      <c r="BR44" s="86">
        <f t="shared" si="29"/>
        <v>10</v>
      </c>
      <c r="BS44" s="185" t="s">
        <v>555</v>
      </c>
      <c r="BT44" s="185" t="s">
        <v>565</v>
      </c>
      <c r="BU44" s="185" t="s">
        <v>548</v>
      </c>
      <c r="BV44" s="185" t="s">
        <v>596</v>
      </c>
      <c r="BW44" s="185" t="s">
        <v>608</v>
      </c>
      <c r="BX44" s="185" t="s">
        <v>660</v>
      </c>
      <c r="BY44" s="185" t="s">
        <v>661</v>
      </c>
      <c r="BZ44" s="185" t="s">
        <v>662</v>
      </c>
      <c r="CA44" s="185" t="s">
        <v>663</v>
      </c>
      <c r="CB44" s="185" t="s">
        <v>664</v>
      </c>
      <c r="CC44" s="88" t="s">
        <v>7</v>
      </c>
      <c r="CD44" s="88">
        <f>IF($CC44=Scoring!$D$151,Scoring!$G$151,IF($CC44=Scoring!$D$152,Scoring!$G$152,""))</f>
        <v>0</v>
      </c>
      <c r="CE44" s="88" t="s">
        <v>7</v>
      </c>
      <c r="CF44" s="88">
        <f>IF($CE44=Scoring!$D$153,Scoring!$K$153,IF($CE44=Scoring!$D$154,Scoring!$K$154,""))</f>
        <v>0</v>
      </c>
      <c r="CG44" s="88" t="s">
        <v>7</v>
      </c>
      <c r="CH44" s="88">
        <f>IF($CG44=Scoring!$D$155,Scoring!$G$155,IF($CG44=Scoring!$D$156,Scoring!$G$156,""))</f>
        <v>0</v>
      </c>
      <c r="CI44" s="88" t="s">
        <v>7</v>
      </c>
      <c r="CJ44" s="88">
        <f>IF($CI44=Scoring!$D$164,Scoring!$G$164,IF($CI44=Scoring!$D$165,Scoring!$G$165,""))</f>
        <v>0</v>
      </c>
      <c r="CK44" s="156">
        <f t="shared" si="30"/>
        <v>75</v>
      </c>
      <c r="CL44" s="88" t="s">
        <v>7</v>
      </c>
      <c r="CM44" s="88">
        <f>IF($CL44=Scoring!$D$171,Scoring!$E$171,IF($CL44=Scoring!$D$172,Scoring!$E$172,""))</f>
        <v>0</v>
      </c>
      <c r="CN44" s="88" t="s">
        <v>31</v>
      </c>
      <c r="CO44" s="88">
        <f>IF($CN44=Scoring!$D$173,Scoring!$E$173,IF($CN44=Scoring!$D$174,Scoring!$E$174,IF($CN44=Scoring!$D$175,Scoring!$E$175,IF($CN44=Scoring!$D$176,Scoring!$E$176,""))))</f>
        <v>0</v>
      </c>
      <c r="CP44" s="88" t="s">
        <v>66</v>
      </c>
      <c r="CQ44" s="88">
        <f>IF($CP44=Scoring!$D$177,Scoring!$E$177,IF($CP44=Scoring!$D$178,Scoring!$E$178,IF($CP44=Scoring!$D$179,Scoring!$E$179,IF($CP44=Scoring!$D$180,Scoring!$E$180,""))))</f>
        <v>0</v>
      </c>
      <c r="CR44" s="123">
        <f t="shared" si="31"/>
        <v>0</v>
      </c>
      <c r="CS44" s="88" t="s">
        <v>68</v>
      </c>
      <c r="CT44" s="88">
        <f>IF($CS44=Scoring!$D$183,Scoring!$E$183,IF($CS44=Scoring!$D$184,Scoring!$E$184,IF($CS44=Scoring!$D$185,Scoring!$E$185,IF($CS44=Scoring!$D$186,Scoring!$E$186,""))))</f>
        <v>30</v>
      </c>
      <c r="CU44" s="88" t="s">
        <v>31</v>
      </c>
      <c r="CV44" s="88">
        <f>IF($CU44=Scoring!$D$183,Scoring!$E$183,IF($CU44=Scoring!$D$184,Scoring!$E$184,IF($CU44=Scoring!$D$185,Scoring!$E$185,IF($CU44=Scoring!$D$186,Scoring!$E$186,""))))</f>
        <v>0</v>
      </c>
      <c r="CW44" s="123">
        <f t="shared" si="32"/>
        <v>30</v>
      </c>
      <c r="CX44" s="88" t="s">
        <v>6</v>
      </c>
      <c r="CY44" s="88">
        <f>IF($CX44=Scoring!$D$193,Scoring!$E$193,IF($CX44=Scoring!$D$194,Scoring!$E$194,IF($CX44=Scoring!$D$195,Scoring!$E$195,"")))</f>
        <v>40</v>
      </c>
      <c r="CZ44" s="88" t="s">
        <v>6</v>
      </c>
      <c r="DA44" s="88">
        <v>15</v>
      </c>
      <c r="DB44" s="88" t="s">
        <v>7</v>
      </c>
      <c r="DC44" s="88">
        <f>IF($DB44=Scoring!$D$199,Scoring!$E$199,IF($DB44=Scoring!$D$200,Scoring!$E$200,IF($DB44=Scoring!$D$201,Scoring!$E$201,"")))</f>
        <v>0</v>
      </c>
      <c r="DD44" s="88" t="s">
        <v>77</v>
      </c>
      <c r="DE44" s="88">
        <f>IF($DD44=Scoring!$D$202,Scoring!$E$202,IF($DD44=Scoring!$D$203,Scoring!$E$203,IF($DD44=Scoring!$D$204,Scoring!$E$204,IF($DD44=Scoring!$D$205,Scoring!$E$205,""))))</f>
        <v>30</v>
      </c>
      <c r="DF44" s="123">
        <f t="shared" si="33"/>
        <v>85</v>
      </c>
      <c r="DG44" s="124">
        <f t="shared" si="34"/>
        <v>115</v>
      </c>
      <c r="DH44" s="125">
        <f t="shared" si="35"/>
        <v>450</v>
      </c>
      <c r="DI44" s="88" t="s">
        <v>6</v>
      </c>
      <c r="DJ44" s="88">
        <f>IF($DI44=Scoring!$D$219,Scoring!$E$219,IF($DI44=Scoring!$D$220,Scoring!$E$220,""))</f>
        <v>20</v>
      </c>
      <c r="DK44" s="88" t="s">
        <v>7</v>
      </c>
      <c r="DL44" s="88">
        <f>IF($DK44=Scoring!$D$221,Scoring!$E$221,IF($DK44=Scoring!$D$222,Scoring!$E$222,""))</f>
        <v>0</v>
      </c>
      <c r="DM44" s="88" t="s">
        <v>6</v>
      </c>
      <c r="DN44" s="88">
        <f>IF($DM44=Scoring!$D$223,Scoring!$E$223,IF($DM44=Scoring!$D$224,Scoring!$E$224,""))</f>
        <v>10</v>
      </c>
      <c r="DO44" s="88" t="s">
        <v>6</v>
      </c>
      <c r="DP44" s="88">
        <f>IF($DO44=Scoring!$D$225,Scoring!$E$225,IF($DO44=Scoring!$D$226,Scoring!$E$226,""))</f>
        <v>10</v>
      </c>
      <c r="DQ44" s="123">
        <f t="shared" si="40"/>
        <v>45</v>
      </c>
      <c r="DR44" s="88" t="s">
        <v>7</v>
      </c>
      <c r="DS44" s="88">
        <f>IF($DR44=Scoring!$D$237,Scoring!$E$237,IF($DR44=Scoring!$D$238,Scoring!$E$238,""))</f>
        <v>0</v>
      </c>
      <c r="DT44" s="88" t="s">
        <v>91</v>
      </c>
      <c r="DU44" s="88">
        <f>IF($DT44=Scoring!$D$240,Scoring!$E$240,IF($DT44=Scoring!$D$241,Scoring!$E$241,IF($DT44=Scoring!$D$242,Scoring!$E$242,IF($DT44=Scoring!$D$243,Scoring!$E$243,IF($DT44=Scoring!$D$244,Scoring!$E$244,IF($DT44=Scoring!$D$245,Scoring!$E$245,IF($DT44=Scoring!$D$246,Scoring!$E$246,"")))))))</f>
        <v>40</v>
      </c>
      <c r="DV44" s="88" t="s">
        <v>7</v>
      </c>
      <c r="DW44" s="88">
        <f>IF($DV44=Scoring!$D$247,Scoring!$E$247,IF($DV44=Scoring!$D$248,Scoring!$E$248,""))</f>
        <v>0</v>
      </c>
      <c r="DX44" s="88" t="s">
        <v>6</v>
      </c>
      <c r="DY44" s="88">
        <f>IF($DX44=Scoring!$D$249,Scoring!$E$249,IF($DX44=Scoring!$D$250,Scoring!$E$250,""))</f>
        <v>20</v>
      </c>
      <c r="DZ44" s="88" t="s">
        <v>7</v>
      </c>
      <c r="EA44" s="88">
        <f>IF($DZ44=Scoring!$D$251,Scoring!$E$251,IF($DZ44=Scoring!$D$252,Scoring!$E$252,""))</f>
        <v>0</v>
      </c>
      <c r="EB44" s="88" t="s">
        <v>6</v>
      </c>
      <c r="EC44" s="88">
        <f>IF($EB44=Scoring!$D$253,Scoring!$E$253,IF($EB44=Scoring!$D$254,Scoring!$E$254,""))</f>
        <v>10</v>
      </c>
      <c r="ED44" s="123">
        <f t="shared" si="36"/>
        <v>70</v>
      </c>
      <c r="EE44" s="88" t="s">
        <v>7</v>
      </c>
      <c r="EF44" s="88">
        <f>IF($EE44=Scoring!$D$257,Scoring!$E$257,IF($EE44=Scoring!$D$258,Scoring!$E$258,""))</f>
        <v>0</v>
      </c>
      <c r="EG44" s="88" t="s">
        <v>7</v>
      </c>
      <c r="EH44" s="88">
        <f>IF($EG44=Scoring!$D$259,Scoring!$E$259,IF($EG44=Scoring!$D$260,Scoring!$E$260,""))</f>
        <v>0</v>
      </c>
      <c r="EI44" s="88" t="s">
        <v>6</v>
      </c>
      <c r="EJ44" s="88">
        <f>IF($EI44=Scoring!$D$261,Scoring!$E$261,IF($EI44=Scoring!$D$262,Scoring!$E$262,""))</f>
        <v>15</v>
      </c>
      <c r="EK44" s="123">
        <f t="shared" si="41"/>
        <v>15</v>
      </c>
      <c r="EL44" s="126">
        <f t="shared" si="37"/>
        <v>130</v>
      </c>
      <c r="EM44" s="182">
        <f t="shared" si="38"/>
        <v>580</v>
      </c>
      <c r="EN44" s="88" t="s">
        <v>410</v>
      </c>
      <c r="EO44" s="88">
        <f>IF($EN44=Scoring!$D$22,Scoring!$K$22,IF($EN44=Scoring!$D$23,Scoring!$K$23,IF($EN44=Scoring!$D$24,Scoring!$K$24,IF($EN44=Scoring!$D$25,Scoring!$K$25,IF($EN44=Scoring!$D$26,Scoring!$K$26,IF($EN44=Scoring!$D$27,Scoring!$K$27,""))))))</f>
        <v>0</v>
      </c>
      <c r="EP44" s="88" t="s">
        <v>13</v>
      </c>
      <c r="EQ44" s="88">
        <f>IF($EP44=Scoring!$D$43,Scoring!$K$43,IF($EP44=Scoring!$D$44,Scoring!$K$44,IF($EP44=Scoring!$D$45,Scoring!$K$45,"")))</f>
        <v>0</v>
      </c>
      <c r="ER44" s="88" t="s">
        <v>418</v>
      </c>
      <c r="ES44" s="88">
        <f>IF($ER44=Scoring!$D$52,Scoring!$K$52,IF($ER44=Scoring!$D$53,Scoring!$K$53,IF($ER44=Scoring!$D$54,Scoring!$K$54,IF($ER44=Scoring!$D$55,Scoring!$K$55,IF($ER44=Scoring!$D$56,Scoring!$K$56,"")))))</f>
        <v>20</v>
      </c>
      <c r="ET44" s="88" t="s">
        <v>6</v>
      </c>
      <c r="EU44" s="88">
        <f>IF($ET44=Scoring!$D$80,Scoring!$K$80,IF($ET44=Scoring!$D$81,Scoring!$K$81,""))</f>
        <v>10</v>
      </c>
      <c r="EV44" s="88" t="s">
        <v>6</v>
      </c>
      <c r="EW44" s="88">
        <f>IF($EV44=Scoring!$D$103,Scoring!$K$103,IF($EV44=Scoring!$D$104,Scoring!$K$104,IF($EV44=Scoring!$D$105,Scoring!$K$105,"")))</f>
        <v>10</v>
      </c>
      <c r="EX44" s="88" t="s">
        <v>31</v>
      </c>
      <c r="EY44" s="88">
        <f>IF($EX44=Scoring!$D$157,Scoring!$K$157,IF($EX44=Scoring!$D$158,Scoring!$K$158,IF($EX44=Scoring!$D$159,Scoring!$K$159,"")))</f>
        <v>0</v>
      </c>
      <c r="EZ44" s="88" t="s">
        <v>439</v>
      </c>
      <c r="FA44" s="88">
        <f>IF($EZ44=Scoring!$J$160,Scoring!$K$160,IF($EZ44=Scoring!$J$161,Scoring!$K$161,IF($EZ44=Scoring!$J$162,Scoring!$K$162,IF($EZ44=Scoring!$J$163,Scoring!$K$163,""))))</f>
        <v>10</v>
      </c>
      <c r="FB44" s="88" t="s">
        <v>6</v>
      </c>
      <c r="FC44" s="88">
        <f>IF($FB44=Scoring!$D$166,Scoring!$K$166,IF($FB44=Scoring!$D$167,Scoring!$K$167,""))</f>
        <v>10</v>
      </c>
      <c r="FD44" s="88" t="s">
        <v>7</v>
      </c>
      <c r="FE44" s="88">
        <f>IF($FD44=Scoring!$D$227,Scoring!$K$227,IF($FD44=Scoring!$D$228,Scoring!$K$228,""))</f>
        <v>0</v>
      </c>
      <c r="FF44" s="88" t="s">
        <v>7</v>
      </c>
      <c r="FG44" s="88">
        <f>IF($FF44=Scoring!$D$229,Scoring!$K$229,IF($FF44=Scoring!$D$230,Scoring!$K$230,""))</f>
        <v>0</v>
      </c>
      <c r="FH44" s="88" t="s">
        <v>7</v>
      </c>
      <c r="FI44" s="88">
        <f>IF($FH44=Scoring!$D$231,Scoring!$K$231,IF($FH44=Scoring!$D$232,Scoring!$K$232,""))</f>
        <v>0</v>
      </c>
      <c r="FJ44" s="88" t="s">
        <v>6</v>
      </c>
      <c r="FK44" s="88">
        <f>IF($FJ44=Scoring!$D$233,Scoring!$K$233,IF($FJ44=Scoring!$D$234,Scoring!$K$234,""))</f>
        <v>5</v>
      </c>
      <c r="FL44" s="126">
        <f t="shared" si="39"/>
        <v>65</v>
      </c>
      <c r="FM44" s="88" t="s">
        <v>454</v>
      </c>
      <c r="FN44" s="88"/>
      <c r="FO44" s="88" t="s">
        <v>535</v>
      </c>
      <c r="FP44" s="88"/>
      <c r="FQ44" s="88" t="s">
        <v>7</v>
      </c>
      <c r="FR44" s="88"/>
      <c r="FS44" s="88" t="s">
        <v>1</v>
      </c>
      <c r="FT44" s="88"/>
      <c r="FU44" s="88" t="s">
        <v>1</v>
      </c>
      <c r="FV44" s="88"/>
    </row>
    <row r="45" spans="1:178" s="1" customFormat="1">
      <c r="A45" s="84" t="s">
        <v>630</v>
      </c>
      <c r="B45" s="184" t="s">
        <v>357</v>
      </c>
      <c r="C45" s="184" t="s">
        <v>636</v>
      </c>
      <c r="D45" s="184" t="s">
        <v>637</v>
      </c>
      <c r="E45" s="184" t="s">
        <v>638</v>
      </c>
      <c r="F45" s="88" t="s">
        <v>6</v>
      </c>
      <c r="G45" s="88">
        <f>IF($F45=Scoring!$D$5,Scoring!$E$5,IF($F45=Scoring!$D$6,Scoring!$E$6,""))</f>
        <v>20</v>
      </c>
      <c r="H45" s="88" t="s">
        <v>6</v>
      </c>
      <c r="I45" s="88">
        <f>IF($H45=Scoring!$D$7,Scoring!$E$7,IF($H45=Scoring!$D$8,Scoring!$E$8,""))</f>
        <v>20</v>
      </c>
      <c r="J45" s="88" t="s">
        <v>624</v>
      </c>
      <c r="K45" s="88">
        <f>IF($J45=Scoring!$J$9,Scoring!$K$9,IF($J45=Scoring!$J$10,Scoring!$K$10,IF($J45=Scoring!$J$11,Scoring!$K$11,"")))</f>
        <v>5</v>
      </c>
      <c r="L45" s="88" t="s">
        <v>6</v>
      </c>
      <c r="M45" s="88">
        <f>IF($L45=Scoring!$D$12,Scoring!$G$12,IF($L45=Scoring!$D$13,Scoring!$G$13,""))</f>
        <v>10</v>
      </c>
      <c r="N45" s="86">
        <f t="shared" si="21"/>
        <v>35</v>
      </c>
      <c r="O45" s="88" t="s">
        <v>7</v>
      </c>
      <c r="P45" s="88">
        <f>IF($O45=Scoring!$D$14,Scoring!$E$14,IF($O45=Scoring!$D$15,Scoring!$E$15,""))</f>
        <v>0</v>
      </c>
      <c r="Q45" s="88" t="s">
        <v>7</v>
      </c>
      <c r="R45" s="88">
        <f>IF($Q45=Scoring!$D$16,Scoring!$E$16,IF($Q45=Scoring!$D$17,Scoring!$E$17,IF($Q45=Scoring!$D$18,Scoring!$E$18,"")))</f>
        <v>0</v>
      </c>
      <c r="S45" s="86">
        <f t="shared" si="22"/>
        <v>0</v>
      </c>
      <c r="T45" s="111"/>
      <c r="U45" s="111" t="str">
        <f>IF($T45=Scoring!$J$19,Scoring!$K$19,IF($T45=Scoring!$J$20,Scoring!$K$20,IF($T45=Scoring!$J$21,Scoring!$K$21,"")))</f>
        <v/>
      </c>
      <c r="V45" s="111"/>
      <c r="W45" s="111" t="str">
        <f>IF($V45=Scoring!$J$28,Scoring!$K$28,IF($V45=Scoring!$J$29,Scoring!$K$29,IF($V45=Scoring!$J$30,Scoring!$K$30,IF($V45=Scoring!$J$31,Scoring!$K$31,IF($V45=Scoring!$J$32,Scoring!$K$32,IF($V45=Scoring!$J$33,Scoring!$K$33,IF($V45=Scoring!$J$34,Scoring!$K$34,"")))))))</f>
        <v/>
      </c>
      <c r="X45" s="111"/>
      <c r="Y45" s="111" t="str">
        <f>IF($X45=Scoring!$D$35,Scoring!$E$35,IF($X45=Scoring!$D$36,Scoring!$E$36,IF($X45=Scoring!$D$37,Scoring!$E$37,"")))</f>
        <v/>
      </c>
      <c r="Z45" s="111"/>
      <c r="AA45" s="111" t="str">
        <f>IF($Z45=Scoring!$D$38,Scoring!$G$38,IF($Z45=Scoring!$D$39,Scoring!$G$39,""))</f>
        <v/>
      </c>
      <c r="AB45" s="86">
        <f t="shared" si="23"/>
        <v>0</v>
      </c>
      <c r="AC45" s="111"/>
      <c r="AD45" s="111" t="str">
        <f>IF($AC45=Scoring!$D$40,Scoring!$E$40,IF($AC45=Scoring!$D$41,Scoring!$E$41,IF($AC45=Scoring!$D$42,Scoring!$E$42,"")))</f>
        <v/>
      </c>
      <c r="AE45" s="111"/>
      <c r="AF45" s="111" t="str">
        <f>IF($AE45=Scoring!$D$46,Scoring!$E$46,IF($AE45=Scoring!$D$47,Scoring!$E$47,""))</f>
        <v/>
      </c>
      <c r="AG45" s="111"/>
      <c r="AH45" s="111" t="str">
        <f>IF($AG45=Scoring!$D$48,Scoring!$E$48,IF($AG45=Scoring!$D$49,Scoring!$E$49,IF($AG45=Scoring!$D$50,Scoring!$E$50,IF($AG45=Scoring!$D$51,Scoring!$E$51,""))))</f>
        <v/>
      </c>
      <c r="AI45" s="111" t="s">
        <v>6</v>
      </c>
      <c r="AJ45" s="111">
        <f>IF($AI45=Scoring!$D$57,Scoring!$E$57,IF($AI45=Scoring!$D$58,Scoring!$E$58,""))</f>
        <v>30</v>
      </c>
      <c r="AK45" s="123">
        <f t="shared" si="24"/>
        <v>85</v>
      </c>
      <c r="AL45" s="88"/>
      <c r="AM45" s="88" t="str">
        <f>IF($AL45=Scoring!$D$63,Scoring!$E$63,IF($AL45=Scoring!$D$64,Scoring!$E$64,""))</f>
        <v/>
      </c>
      <c r="AN45" s="88"/>
      <c r="AO45" s="88" t="str">
        <f>IF($AN45=Scoring!$D$65,Scoring!$E$65,IF($AN45=Scoring!$D$66,Scoring!$E$66,IF($AN45=Scoring!$D$67,Scoring!$E$67,"")))</f>
        <v/>
      </c>
      <c r="AP45" s="88"/>
      <c r="AQ45" s="88" t="str">
        <f>IF($AP45=Scoring!$D$68,Scoring!$E$68,IF($AP45=Scoring!$D$69,Scoring!$E$69,IF($AP45=Scoring!$D$70,Scoring!$E$70,IF($AP45=Scoring!$D$71,Scoring!$E$71,""))))</f>
        <v/>
      </c>
      <c r="AR45" s="88"/>
      <c r="AS45" s="88" t="str">
        <f>IF($AR45=Scoring!$D$72,Scoring!$E$72,IF($AR45=Scoring!$D$73,Scoring!$E$73,IF($AR45=Scoring!$D$74,Scoring!$E$74,"")))</f>
        <v/>
      </c>
      <c r="AT45" s="88"/>
      <c r="AU45" s="88" t="str">
        <f>IF($AT45=Scoring!$D$75,Scoring!$E$75,IF($AT45=Scoring!$D$76,Scoring!$E$76,IF($AT45=Scoring!$D$77,Scoring!$E$77,IF($AT45=Scoring!$D$78,Scoring!$E$78,""))))</f>
        <v/>
      </c>
      <c r="AV45" s="88">
        <f t="shared" si="25"/>
        <v>0</v>
      </c>
      <c r="AW45" s="88" t="s">
        <v>53</v>
      </c>
      <c r="AX45" s="88" t="str">
        <f>IF($AW45=Scoring!$D$82,Scoring!$K$82,"")</f>
        <v>n/a</v>
      </c>
      <c r="AY45" s="123">
        <f t="shared" si="26"/>
        <v>0</v>
      </c>
      <c r="AZ45" s="111"/>
      <c r="BA45" s="88" t="str">
        <f>IF($AZ45=Scoring!$J$85,Scoring!$K$85,IF($AZ45=Scoring!$J$86,Scoring!$K$86,IF($AZ45=Scoring!$J$87,Scoring!$K$87,IF($AZ45=Scoring!$J$88,Scoring!$K$88,IF($AZ45=Scoring!$J$89,Scoring!$K$89,IF($AZ45=Scoring!$J$89,Scoring!$K$89,IF($AZ45=Scoring!$J$89,Scoring!$K$89,"")))))))</f>
        <v/>
      </c>
      <c r="BB45" s="88"/>
      <c r="BC45" s="88" t="str">
        <f>IF($BB45=Scoring!$J$92,Scoring!$K$92,IF($BB45=Scoring!$J$93,Scoring!$K$93,IF($BB45=Scoring!$J$94,Scoring!$K$94,IF($BB45=Scoring!$J$95,Scoring!$K$95,IF($BB45=Scoring!$J$96,Scoring!$K$96,IF($BB45=Scoring!$J$97,Scoring!$K$97,IF($BB45=Scoring!$J$99,Scoring!$K$99,"")))))))</f>
        <v/>
      </c>
      <c r="BD45" s="88"/>
      <c r="BE45" s="88" t="str">
        <f>IF($BD45=Scoring!$D$100,Scoring!$E$100,IF($BD45=Scoring!$D$101,Scoring!$E$101,IF($BD45=Scoring!$D$102,Scoring!$E$102,"")))</f>
        <v/>
      </c>
      <c r="BF45" s="123">
        <f t="shared" si="27"/>
        <v>0</v>
      </c>
      <c r="BG45" s="156">
        <f t="shared" si="28"/>
        <v>85</v>
      </c>
      <c r="BH45" s="88"/>
      <c r="BI45" s="88" t="str">
        <f>IF($BH45=Scoring!$D$108,Scoring!$E$108,IF($BH45=Scoring!$D$109,Scoring!$E$109,IF($BH45=Scoring!$D$110,Scoring!$E$110,IF($BH45=Scoring!$D$111,Scoring!$E$111,IF($BH45=Scoring!$D$112,Scoring!$E$112,IF($BH45=Scoring!$D$113,Scoring!$E$113,IF($BH45=Scoring!$D$114,Scoring!$E$114,IF($BH45=Scoring!$D$115,Scoring!$E$115,IF($BH45=Scoring!$D$116,Scoring!$E$116,IF($BH45=Scoring!$D$117,Scoring!$E$117,""))))))))))</f>
        <v/>
      </c>
      <c r="BJ45" s="88"/>
      <c r="BK45" s="88" t="str">
        <f>IF($BJ45=Scoring!$D$118,Scoring!$E$118,IF($BJ45=Scoring!$D$119,Scoring!$E$119,""))</f>
        <v/>
      </c>
      <c r="BL45" s="88"/>
      <c r="BM45" s="88" t="str">
        <f>IF($BL45=Scoring!$D$120,Scoring!$E$120,IF($BL45=Scoring!$D$121,Scoring!$E$121,IF($BL45=Scoring!$D$122,Scoring!$E$122,IF($BL45=Scoring!$D$123,Scoring!$E$123,IF($BL45=Scoring!$D$124,Scoring!$E$124,"")))))</f>
        <v/>
      </c>
      <c r="BN45" s="88"/>
      <c r="BO45" s="88" t="str">
        <f>IF($BN45=Scoring!$D$125,Scoring!$E$125,IF($BN45=Scoring!$D$126,Scoring!$E$126,IF($BN45=Scoring!$D$127,Scoring!$E$127,IF($BN45=Scoring!$D$128,Scoring!$E$128,IF($BN45=Scoring!$D$129,Scoring!$E$129,IF($BN45=Scoring!$D$130,Scoring!$E$130,IF($BN45=Scoring!$D$131,Scoring!$E$131,"")))))))</f>
        <v/>
      </c>
      <c r="BP45" s="88"/>
      <c r="BQ45" s="88" t="str">
        <f>IF($BP45=Scoring!$J$133,Scoring!$K$133,IF($BP45=Scoring!$J$134,Scoring!$K$134,IF($BP45=Scoring!$J$135,Scoring!$K$135,IF($BP45=Scoring!$J$136,Scoring!$K$136,IF($BP45=Scoring!$J$137,Scoring!$K$137,IF($BP45=Scoring!$J$138,Scoring!$K$138,IF($BP45=Scoring!$J$139,Scoring!$K$139,IF($BP45=Scoring!$J$140,Scoring!$K$140,""))))))))</f>
        <v/>
      </c>
      <c r="BR45" s="86">
        <f t="shared" si="29"/>
        <v>0</v>
      </c>
      <c r="BS45" s="183"/>
      <c r="BT45" s="183"/>
      <c r="BU45" s="183"/>
      <c r="BV45" s="183"/>
      <c r="BW45" s="183"/>
      <c r="BX45" s="183"/>
      <c r="BY45" s="183"/>
      <c r="BZ45" s="183"/>
      <c r="CA45" s="183"/>
      <c r="CB45" s="183"/>
      <c r="CC45" s="88"/>
      <c r="CD45" s="88" t="str">
        <f>IF($CC45=Scoring!$D$151,Scoring!$G$151,IF($CC45=Scoring!$D$152,Scoring!$G$152,""))</f>
        <v/>
      </c>
      <c r="CE45" s="88"/>
      <c r="CF45" s="88" t="str">
        <f>IF($CE45=Scoring!$D$153,Scoring!$K$153,IF($CE45=Scoring!$D$154,Scoring!$K$154,""))</f>
        <v/>
      </c>
      <c r="CG45" s="88"/>
      <c r="CH45" s="88" t="str">
        <f>IF($CG45=Scoring!$D$155,Scoring!$G$155,IF($CG45=Scoring!$D$156,Scoring!$G$156,""))</f>
        <v/>
      </c>
      <c r="CI45" s="88"/>
      <c r="CJ45" s="88" t="str">
        <f>IF($CI45=Scoring!$D$164,Scoring!$G$164,IF($CI45=Scoring!$D$165,Scoring!$G$165,""))</f>
        <v/>
      </c>
      <c r="CK45" s="156">
        <f t="shared" si="30"/>
        <v>0</v>
      </c>
      <c r="CL45" s="88"/>
      <c r="CM45" s="88" t="str">
        <f>IF($CL45=Scoring!$D$171,Scoring!$E$171,IF($CL45=Scoring!$D$172,Scoring!$E$172,""))</f>
        <v/>
      </c>
      <c r="CN45" s="88"/>
      <c r="CO45" s="88" t="str">
        <f>IF($CN45=Scoring!$D$173,Scoring!$E$173,IF($CN45=Scoring!$D$174,Scoring!$E$174,IF($CN45=Scoring!$D$175,Scoring!$E$175,IF($CN45=Scoring!$D$176,Scoring!$E$176,""))))</f>
        <v/>
      </c>
      <c r="CP45" s="88"/>
      <c r="CQ45" s="88" t="str">
        <f>IF($CP45=Scoring!$D$177,Scoring!$E$177,IF($CP45=Scoring!$D$178,Scoring!$E$178,IF($CP45=Scoring!$D$179,Scoring!$E$179,IF($CP45=Scoring!$D$180,Scoring!$E$180,""))))</f>
        <v/>
      </c>
      <c r="CR45" s="123">
        <f t="shared" si="31"/>
        <v>0</v>
      </c>
      <c r="CS45" s="88"/>
      <c r="CT45" s="88" t="str">
        <f>IF($CS45=Scoring!$D$183,Scoring!$E$183,IF($CS45=Scoring!$D$184,Scoring!$E$184,IF($CS45=Scoring!$D$185,Scoring!$E$185,IF($CS45=Scoring!$D$186,Scoring!$E$186,""))))</f>
        <v/>
      </c>
      <c r="CU45" s="88"/>
      <c r="CV45" s="88" t="str">
        <f>IF($CU45=Scoring!$D$183,Scoring!$E$183,IF($CU45=Scoring!$D$184,Scoring!$E$184,IF($CU45=Scoring!$D$185,Scoring!$E$185,IF($CU45=Scoring!$D$186,Scoring!$E$186,""))))</f>
        <v/>
      </c>
      <c r="CW45" s="123">
        <f t="shared" si="32"/>
        <v>0</v>
      </c>
      <c r="CX45" s="88"/>
      <c r="CY45" s="88" t="str">
        <f>IF($CX45=Scoring!$D$193,Scoring!$E$193,IF($CX45=Scoring!$D$194,Scoring!$E$194,IF($CX45=Scoring!$D$195,Scoring!$E$195,"")))</f>
        <v/>
      </c>
      <c r="CZ45" s="88"/>
      <c r="DA45" s="88" t="str">
        <f>IF($CZ45=Scoring!$D$196,Scoring!$E$196,IF($CZ45=Scoring!$D$197,Scoring!$E$197,IF($CZ45=Scoring!$D$198,Scoring!$E$198,"")))</f>
        <v/>
      </c>
      <c r="DB45" s="88"/>
      <c r="DC45" s="88" t="str">
        <f>IF($DB45=Scoring!$D$199,Scoring!$E$199,IF($DB45=Scoring!$D$200,Scoring!$E$200,IF($DB45=Scoring!$D$201,Scoring!$E$201,"")))</f>
        <v/>
      </c>
      <c r="DD45" s="88"/>
      <c r="DE45" s="88" t="str">
        <f>IF($DD45=Scoring!$D$202,Scoring!$E$202,IF($DD45=Scoring!$D$203,Scoring!$E$203,IF($DD45=Scoring!$D$204,Scoring!$E$204,IF($DD45=Scoring!$D$205,Scoring!$E$205,""))))</f>
        <v/>
      </c>
      <c r="DF45" s="123">
        <f t="shared" si="33"/>
        <v>0</v>
      </c>
      <c r="DG45" s="124">
        <f t="shared" si="34"/>
        <v>0</v>
      </c>
      <c r="DH45" s="125">
        <f t="shared" si="35"/>
        <v>85</v>
      </c>
      <c r="DI45" s="88"/>
      <c r="DJ45" s="88" t="str">
        <f>IF($DI45=Scoring!$D$219,Scoring!$E$219,IF($DI45=Scoring!$D$220,Scoring!$E$220,""))</f>
        <v/>
      </c>
      <c r="DK45" s="88"/>
      <c r="DL45" s="88" t="str">
        <f>IF($DK45=Scoring!$D$221,Scoring!$E$221,IF($DK45=Scoring!$D$222,Scoring!$E$222,""))</f>
        <v/>
      </c>
      <c r="DM45" s="88"/>
      <c r="DN45" s="88" t="str">
        <f>IF($DM45=Scoring!$D$223,Scoring!$E$223,IF($DM45=Scoring!$D$224,Scoring!$E$224,""))</f>
        <v/>
      </c>
      <c r="DO45" s="88"/>
      <c r="DP45" s="88" t="str">
        <f>IF($DO45=Scoring!$D$225,Scoring!$E$225,IF($DO45=Scoring!$D$226,Scoring!$E$226,""))</f>
        <v/>
      </c>
      <c r="DQ45" s="123">
        <f t="shared" si="40"/>
        <v>0</v>
      </c>
      <c r="DR45" s="88"/>
      <c r="DS45" s="88" t="str">
        <f>IF($DR45=Scoring!$D$237,Scoring!$E$237,IF($DR45=Scoring!$D$238,Scoring!$E$238,""))</f>
        <v/>
      </c>
      <c r="DT45" s="88"/>
      <c r="DU45" s="88" t="str">
        <f>IF($DT45=Scoring!$D$240,Scoring!$E$240,IF($DT45=Scoring!$D$241,Scoring!$E$241,IF($DT45=Scoring!$D$242,Scoring!$E$242,IF($DT45=Scoring!$D$243,Scoring!$E$243,IF($DT45=Scoring!$D$244,Scoring!$E$244,IF($DT45=Scoring!$D$245,Scoring!$E$245,IF($DT45=Scoring!$D$246,Scoring!$E$246,"")))))))</f>
        <v/>
      </c>
      <c r="DV45" s="88"/>
      <c r="DW45" s="88" t="str">
        <f>IF($DV45=Scoring!$D$247,Scoring!$E$247,IF($DV45=Scoring!$D$248,Scoring!$E$248,""))</f>
        <v/>
      </c>
      <c r="DX45" s="88"/>
      <c r="DY45" s="88" t="str">
        <f>IF($DX45=Scoring!$D$249,Scoring!$E$249,IF($DX45=Scoring!$D$250,Scoring!$E$250,""))</f>
        <v/>
      </c>
      <c r="DZ45" s="88"/>
      <c r="EA45" s="88" t="str">
        <f>IF($DZ45=Scoring!$D$251,Scoring!$E$251,IF($DZ45=Scoring!$D$252,Scoring!$E$252,""))</f>
        <v/>
      </c>
      <c r="EB45" s="88"/>
      <c r="EC45" s="88" t="str">
        <f>IF($EB45=Scoring!$D$253,Scoring!$E$253,IF($EB45=Scoring!$D$254,Scoring!$E$254,""))</f>
        <v/>
      </c>
      <c r="ED45" s="123">
        <f t="shared" si="36"/>
        <v>0</v>
      </c>
      <c r="EE45" s="88"/>
      <c r="EF45" s="88" t="str">
        <f>IF($EE45=Scoring!$D$257,Scoring!$E$257,IF($EE45=Scoring!$D$258,Scoring!$E$258,""))</f>
        <v/>
      </c>
      <c r="EG45" s="88"/>
      <c r="EH45" s="88" t="str">
        <f>IF($EG45=Scoring!$D$259,Scoring!$E$259,IF($EG45=Scoring!$D$260,Scoring!$E$260,""))</f>
        <v/>
      </c>
      <c r="EI45" s="88"/>
      <c r="EJ45" s="88" t="str">
        <f>IF($EI45=Scoring!$D$261,Scoring!$E$261,IF($EI45=Scoring!$D$262,Scoring!$E$262,""))</f>
        <v/>
      </c>
      <c r="EK45" s="123">
        <f t="shared" si="41"/>
        <v>0</v>
      </c>
      <c r="EL45" s="126">
        <f t="shared" si="37"/>
        <v>0</v>
      </c>
      <c r="EM45" s="182">
        <f t="shared" si="38"/>
        <v>85</v>
      </c>
      <c r="EN45" s="88"/>
      <c r="EO45" s="88" t="str">
        <f>IF($EN45=Scoring!$D$22,Scoring!$K$22,IF($EN45=Scoring!$D$23,Scoring!$K$23,IF($EN45=Scoring!$D$24,Scoring!$K$24,IF($EN45=Scoring!$D$25,Scoring!$K$25,IF($EN45=Scoring!$D$26,Scoring!$K$26,IF($EN45=Scoring!$D$27,Scoring!$K$27,""))))))</f>
        <v/>
      </c>
      <c r="EP45" s="88"/>
      <c r="EQ45" s="88" t="str">
        <f>IF($EP45=Scoring!$D$43,Scoring!$K$43,IF($EP45=Scoring!$D$44,Scoring!$K$44,IF($EP45=Scoring!$D$45,Scoring!$K$45,"")))</f>
        <v/>
      </c>
      <c r="ER45" s="88"/>
      <c r="ES45" s="88" t="str">
        <f>IF($ER45=Scoring!$D$52,Scoring!$K$52,IF($ER45=Scoring!$D$53,Scoring!$K$53,IF($ER45=Scoring!$D$54,Scoring!$K$54,IF($ER45=Scoring!$D$55,Scoring!$K$55,IF($ER45=Scoring!$D$56,Scoring!$K$56,"")))))</f>
        <v/>
      </c>
      <c r="ET45" s="88"/>
      <c r="EU45" s="88" t="str">
        <f>IF($ET45=Scoring!$D$80,Scoring!$K$80,IF($ET45=Scoring!$D$81,Scoring!$K$81,""))</f>
        <v/>
      </c>
      <c r="EV45" s="88"/>
      <c r="EW45" s="88" t="str">
        <f>IF($EV45=Scoring!$D$103,Scoring!$K$103,IF($EV45=Scoring!$D$104,Scoring!$K$104,IF($EV45=Scoring!$D$105,Scoring!$K$105,"")))</f>
        <v/>
      </c>
      <c r="EX45" s="88"/>
      <c r="EY45" s="88" t="str">
        <f>IF($EX45=Scoring!$D$157,Scoring!$K$157,IF($EX45=Scoring!$D$158,Scoring!$K$158,IF($EX45=Scoring!$D$159,Scoring!$K$159,"")))</f>
        <v/>
      </c>
      <c r="EZ45" s="88"/>
      <c r="FA45" s="88" t="str">
        <f>IF($EZ45=Scoring!$J$160,Scoring!$K$160,IF($EZ45=Scoring!$J$161,Scoring!$K$161,IF($EZ45=Scoring!$J$162,Scoring!$K$162,IF($EZ45=Scoring!$J$163,Scoring!$K$163,""))))</f>
        <v/>
      </c>
      <c r="FB45" s="88"/>
      <c r="FC45" s="88" t="str">
        <f>IF($FB45=Scoring!$D$166,Scoring!$K$166,IF($FB45=Scoring!$D$167,Scoring!$K$167,""))</f>
        <v/>
      </c>
      <c r="FD45" s="88"/>
      <c r="FE45" s="88" t="str">
        <f>IF($FD45=Scoring!$D$227,Scoring!$K$227,IF($FD45=Scoring!$D$228,Scoring!$K$228,""))</f>
        <v/>
      </c>
      <c r="FF45" s="88"/>
      <c r="FG45" s="88" t="str">
        <f>IF($FF45=Scoring!$D$229,Scoring!$K$229,IF($FF45=Scoring!$D$230,Scoring!$K$230,""))</f>
        <v/>
      </c>
      <c r="FH45" s="88"/>
      <c r="FI45" s="88" t="str">
        <f>IF($FH45=Scoring!$D$231,Scoring!$K$231,IF($FH45=Scoring!$D$232,Scoring!$K$232,""))</f>
        <v/>
      </c>
      <c r="FJ45" s="88"/>
      <c r="FK45" s="88" t="str">
        <f>IF($FJ45=Scoring!$D$233,Scoring!$K$233,IF($FJ45=Scoring!$D$234,Scoring!$K$234,""))</f>
        <v/>
      </c>
      <c r="FL45" s="126">
        <f t="shared" si="39"/>
        <v>0</v>
      </c>
      <c r="FM45" s="88"/>
      <c r="FN45" s="88"/>
      <c r="FO45" s="88"/>
      <c r="FP45" s="88"/>
      <c r="FQ45" s="88"/>
      <c r="FR45" s="88"/>
      <c r="FS45" s="88"/>
      <c r="FT45" s="88"/>
      <c r="FU45" s="88"/>
      <c r="FV45" s="88"/>
    </row>
    <row r="46" spans="1:178" s="1" customFormat="1">
      <c r="A46" s="84" t="s">
        <v>107</v>
      </c>
      <c r="B46" s="184" t="s">
        <v>643</v>
      </c>
      <c r="C46" s="184" t="s">
        <v>644</v>
      </c>
      <c r="D46" s="184" t="s">
        <v>645</v>
      </c>
      <c r="E46" s="184" t="s">
        <v>646</v>
      </c>
      <c r="F46" s="88" t="s">
        <v>6</v>
      </c>
      <c r="G46" s="88">
        <f>IF($F46=Scoring!$D$5,Scoring!$E$5,IF($F46=Scoring!$D$6,Scoring!$E$6,""))</f>
        <v>20</v>
      </c>
      <c r="H46" s="88" t="s">
        <v>6</v>
      </c>
      <c r="I46" s="88">
        <f>IF($H46=Scoring!$D$7,Scoring!$E$7,IF($H46=Scoring!$D$8,Scoring!$E$8,""))</f>
        <v>20</v>
      </c>
      <c r="J46" s="88" t="s">
        <v>7</v>
      </c>
      <c r="K46" s="88">
        <v>0</v>
      </c>
      <c r="L46" s="88" t="s">
        <v>7</v>
      </c>
      <c r="M46" s="88">
        <f>IF($L46=Scoring!$D$12,Scoring!$G$12,IF($L46=Scoring!$D$13,Scoring!$G$13,""))</f>
        <v>0</v>
      </c>
      <c r="N46" s="86">
        <f t="shared" si="21"/>
        <v>20</v>
      </c>
      <c r="O46" s="88" t="s">
        <v>6</v>
      </c>
      <c r="P46" s="88">
        <f>IF($O46=Scoring!$D$14,Scoring!$E$14,IF($O46=Scoring!$D$15,Scoring!$E$15,""))</f>
        <v>30</v>
      </c>
      <c r="Q46" s="88" t="s">
        <v>7</v>
      </c>
      <c r="R46" s="88">
        <f>IF($Q46=Scoring!$D$16,Scoring!$E$16,IF($Q46=Scoring!$D$17,Scoring!$E$17,IF($Q46=Scoring!$D$18,Scoring!$E$18,"")))</f>
        <v>0</v>
      </c>
      <c r="S46" s="86">
        <f t="shared" si="22"/>
        <v>30</v>
      </c>
      <c r="T46" s="111" t="s">
        <v>6</v>
      </c>
      <c r="U46" s="88">
        <f>IF($T46=Scoring!$J$19,Scoring!$K$19,IF($T46=Scoring!$J$20,Scoring!$K$20,IF($T46=Scoring!$J$21,Scoring!$K$21,"")))</f>
        <v>20</v>
      </c>
      <c r="V46" s="88" t="s">
        <v>18</v>
      </c>
      <c r="W46" s="88">
        <f>IF($V46=Scoring!$J$28,Scoring!$K$28,IF($V46=Scoring!$J$29,Scoring!$K$29,IF($V46=Scoring!$J$30,Scoring!$K$30,IF($V46=Scoring!$J$31,Scoring!$K$31,IF($V46=Scoring!$J$32,Scoring!$K$32,IF($V46=Scoring!$J$33,Scoring!$K$33,IF($V46=Scoring!$J$34,Scoring!$K$34,"")))))))</f>
        <v>0</v>
      </c>
      <c r="X46" s="88" t="s">
        <v>7</v>
      </c>
      <c r="Y46" s="88">
        <f>IF($X46=Scoring!$D$35,Scoring!$E$35,IF($X46=Scoring!$D$36,Scoring!$E$36,IF($X46=Scoring!$D$37,Scoring!$E$37,"")))</f>
        <v>0</v>
      </c>
      <c r="Z46" s="88" t="s">
        <v>6</v>
      </c>
      <c r="AA46" s="88">
        <f>IF($Z46=Scoring!$D$38,Scoring!$G$38,IF($Z46=Scoring!$D$39,Scoring!$G$39,""))</f>
        <v>10</v>
      </c>
      <c r="AB46" s="86">
        <f t="shared" si="23"/>
        <v>10</v>
      </c>
      <c r="AC46" s="88" t="s">
        <v>6</v>
      </c>
      <c r="AD46" s="88">
        <f>IF($AC46=Scoring!$D$40,Scoring!$E$40,IF($AC46=Scoring!$D$41,Scoring!$E$41,IF($AC46=Scoring!$D$42,Scoring!$E$42,"")))</f>
        <v>10</v>
      </c>
      <c r="AE46" s="88" t="s">
        <v>7</v>
      </c>
      <c r="AF46" s="88">
        <f>IF($AE46=Scoring!$D$46,Scoring!$E$46,IF($AE46=Scoring!$D$47,Scoring!$E$47,""))</f>
        <v>0</v>
      </c>
      <c r="AG46" s="88" t="s">
        <v>316</v>
      </c>
      <c r="AH46" s="88">
        <f>IF($AG46=Scoring!$H$48,Scoring!$I$48,IF($AG46=Scoring!$H$49,Scoring!$I$49,IF($AG46=Scoring!$H$50,Scoring!$I$50,IF($AG46=Scoring!$H$51,Scoring!$I$51,""))))</f>
        <v>20</v>
      </c>
      <c r="AI46" s="88" t="s">
        <v>6</v>
      </c>
      <c r="AJ46" s="88">
        <f>IF($AI46=Scoring!$D$57,Scoring!$E$57,IF($AI46=Scoring!$D$58,Scoring!$E$58,""))</f>
        <v>30</v>
      </c>
      <c r="AK46" s="123">
        <f t="shared" si="24"/>
        <v>160</v>
      </c>
      <c r="AL46" s="88" t="s">
        <v>6</v>
      </c>
      <c r="AM46" s="88">
        <f>IF($AL46=Scoring!$D$63,Scoring!$E$63,IF($AL46=Scoring!$D$64,Scoring!$E$64,""))</f>
        <v>20</v>
      </c>
      <c r="AN46" s="88" t="s">
        <v>7</v>
      </c>
      <c r="AO46" s="88">
        <f>IF($AN46=Scoring!$D$65,Scoring!$E$65,IF($AN46=Scoring!$D$66,Scoring!$E$66,IF($AN46=Scoring!$D$67,Scoring!$E$67,"")))</f>
        <v>0</v>
      </c>
      <c r="AP46" s="88" t="s">
        <v>13</v>
      </c>
      <c r="AQ46" s="88">
        <v>0</v>
      </c>
      <c r="AR46" s="88" t="s">
        <v>13</v>
      </c>
      <c r="AS46" s="88">
        <v>0</v>
      </c>
      <c r="AT46" s="111" t="s">
        <v>13</v>
      </c>
      <c r="AU46" s="111">
        <v>0</v>
      </c>
      <c r="AV46" s="88">
        <f t="shared" si="25"/>
        <v>0</v>
      </c>
      <c r="AW46" s="88" t="s">
        <v>53</v>
      </c>
      <c r="AX46" s="88" t="str">
        <f>IF($AW46=Scoring!$D$82,Scoring!$K$82,"")</f>
        <v>n/a</v>
      </c>
      <c r="AY46" s="123">
        <f t="shared" si="26"/>
        <v>30</v>
      </c>
      <c r="AZ46" s="111">
        <v>1</v>
      </c>
      <c r="BA46" s="88">
        <f>IF($AZ46=Scoring!$J$85,Scoring!$K$85,IF($AZ46=Scoring!$J$86,Scoring!$K$86,IF($AZ46=Scoring!$J$87,Scoring!$K$87,IF($AZ46=Scoring!$J$88,Scoring!$K$88,IF($AZ46=Scoring!$J$89,Scoring!$K$89,IF($AZ46=Scoring!$J$89,Scoring!$K$89,IF($AZ46=Scoring!$J$89,Scoring!$K$89,"")))))))</f>
        <v>30</v>
      </c>
      <c r="BB46" s="88" t="s">
        <v>431</v>
      </c>
      <c r="BC46" s="88">
        <f>IF($BB46=Scoring!$J$92,Scoring!$K$92,IF($BB46=Scoring!$J$93,Scoring!$K$93,IF($BB46=Scoring!$J$94,Scoring!$K$94,IF($BB46=Scoring!$J$95,Scoring!$K$95,IF($BB46=Scoring!$J$96,Scoring!$K$96,IF($BB46=Scoring!$J$97,Scoring!$K$97,IF($BB46=Scoring!$J$99,Scoring!$K$99,"")))))))</f>
        <v>0</v>
      </c>
      <c r="BD46" s="88" t="s">
        <v>7</v>
      </c>
      <c r="BE46" s="88">
        <f>IF($BD46=Scoring!$D$100,Scoring!$E$100,IF($BD46=Scoring!$D$101,Scoring!$E$101,IF($BD46=Scoring!$D$102,Scoring!$E$102,"")))</f>
        <v>0</v>
      </c>
      <c r="BF46" s="123">
        <f t="shared" si="27"/>
        <v>40</v>
      </c>
      <c r="BG46" s="156">
        <f t="shared" si="28"/>
        <v>230</v>
      </c>
      <c r="BH46" s="88" t="s">
        <v>31</v>
      </c>
      <c r="BI46" s="88">
        <f>IF($BH46=Scoring!$D$108,Scoring!$E$108,IF($BH46=Scoring!$D$109,Scoring!$E$109,IF($BH46=Scoring!$D$110,Scoring!$E$110,IF($BH46=Scoring!$D$111,Scoring!$E$111,IF($BH46=Scoring!$D$112,Scoring!$E$112,IF($BH46=Scoring!$D$113,Scoring!$E$113,IF($BH46=Scoring!$D$114,Scoring!$E$114,IF($BH46=Scoring!$D$115,Scoring!$E$115,IF($BH46=Scoring!$D$116,Scoring!$E$116,IF($BH46=Scoring!$D$117,Scoring!$E$117,""))))))))))</f>
        <v>0</v>
      </c>
      <c r="BJ46" s="88" t="s">
        <v>6</v>
      </c>
      <c r="BK46" s="88">
        <f>IF($BJ46=Scoring!$D$118,Scoring!$E$118,IF($BJ46=Scoring!$D$119,Scoring!$E$119,""))</f>
        <v>40</v>
      </c>
      <c r="BL46" s="88" t="s">
        <v>31</v>
      </c>
      <c r="BM46" s="88">
        <f>IF($BL46=Scoring!$D$120,Scoring!$E$120,IF($BL46=Scoring!$D$121,Scoring!$E$121,IF($BL46=Scoring!$D$122,Scoring!$E$122,IF($BL46=Scoring!$D$123,Scoring!$E$123,IF($BL46=Scoring!$D$124,Scoring!$E$124,"")))))</f>
        <v>0</v>
      </c>
      <c r="BN46" s="88" t="s">
        <v>31</v>
      </c>
      <c r="BO46" s="88">
        <f>IF($BN46=Scoring!$D$125,Scoring!$E$125,IF($BN46=Scoring!$D$126,Scoring!$E$126,IF($BN46=Scoring!$D$127,Scoring!$E$127,IF($BN46=Scoring!$D$128,Scoring!$E$128,IF($BN46=Scoring!$D$129,Scoring!$E$129,IF($BN46=Scoring!$D$130,Scoring!$E$130,IF($BN46=Scoring!$D$131,Scoring!$E$131,"")))))))</f>
        <v>0</v>
      </c>
      <c r="BP46" s="88" t="s">
        <v>31</v>
      </c>
      <c r="BQ46" s="88">
        <f>IF($BP46=Scoring!$J$133,Scoring!$K$133,IF($BP46=Scoring!$J$134,Scoring!$K$134,IF($BP46=Scoring!$J$135,Scoring!$K$135,IF($BP46=Scoring!$J$136,Scoring!$K$136,IF($BP46=Scoring!$J$137,Scoring!$K$137,IF($BP46=Scoring!$J$138,Scoring!$K$138,IF($BP46=Scoring!$J$139,Scoring!$K$139,IF($BP46=Scoring!$J$140,Scoring!$K$140,""))))))))</f>
        <v>0</v>
      </c>
      <c r="BR46" s="86">
        <f t="shared" si="29"/>
        <v>0</v>
      </c>
      <c r="BS46" s="183" t="s">
        <v>488</v>
      </c>
      <c r="BT46" s="183"/>
      <c r="BU46" s="183"/>
      <c r="BV46" s="183"/>
      <c r="BW46" s="183"/>
      <c r="BX46" s="183" t="s">
        <v>488</v>
      </c>
      <c r="BY46" s="183"/>
      <c r="BZ46" s="183"/>
      <c r="CA46" s="183"/>
      <c r="CB46" s="183"/>
      <c r="CC46" s="88" t="s">
        <v>6</v>
      </c>
      <c r="CD46" s="88">
        <f>IF($CC46=Scoring!$D$151,Scoring!$G$151,IF($CC46=Scoring!$D$152,Scoring!$G$152,""))</f>
        <v>20</v>
      </c>
      <c r="CE46" s="88" t="s">
        <v>6</v>
      </c>
      <c r="CF46" s="88">
        <f>IF($CE46=Scoring!$D$153,Scoring!$K$153,IF($CE46=Scoring!$D$154,Scoring!$K$154,""))</f>
        <v>20</v>
      </c>
      <c r="CG46" s="88" t="s">
        <v>6</v>
      </c>
      <c r="CH46" s="88">
        <f>IF($CG46=Scoring!$D$155,Scoring!$G$155,IF($CG46=Scoring!$D$156,Scoring!$G$156,""))</f>
        <v>10</v>
      </c>
      <c r="CI46" s="88" t="s">
        <v>7</v>
      </c>
      <c r="CJ46" s="88">
        <f>IF($CI46=Scoring!$D$164,Scoring!$G$164,IF($CI46=Scoring!$D$165,Scoring!$G$165,""))</f>
        <v>0</v>
      </c>
      <c r="CK46" s="156">
        <f t="shared" si="30"/>
        <v>105</v>
      </c>
      <c r="CL46" s="88" t="s">
        <v>7</v>
      </c>
      <c r="CM46" s="88">
        <f>IF($CL46=Scoring!$D$171,Scoring!$E$171,IF($CL46=Scoring!$D$172,Scoring!$E$172,""))</f>
        <v>0</v>
      </c>
      <c r="CN46" s="88" t="s">
        <v>66</v>
      </c>
      <c r="CO46" s="88">
        <f>IF($CN46=Scoring!$D$173,Scoring!$E$173,IF($CN46=Scoring!$D$174,Scoring!$E$174,IF($CN46=Scoring!$D$175,Scoring!$E$175,IF($CN46=Scoring!$D$176,Scoring!$E$176,""))))</f>
        <v>0</v>
      </c>
      <c r="CP46" s="88" t="s">
        <v>66</v>
      </c>
      <c r="CQ46" s="88">
        <f>IF($CP46=Scoring!$D$177,Scoring!$E$177,IF($CP46=Scoring!$D$178,Scoring!$E$178,IF($CP46=Scoring!$D$179,Scoring!$E$179,IF($CP46=Scoring!$D$180,Scoring!$E$180,""))))</f>
        <v>0</v>
      </c>
      <c r="CR46" s="123">
        <f t="shared" si="31"/>
        <v>0</v>
      </c>
      <c r="CS46" s="88" t="s">
        <v>66</v>
      </c>
      <c r="CT46" s="88">
        <f>IF($CS46=Scoring!$D$183,Scoring!$E$183,IF($CS46=Scoring!$D$184,Scoring!$E$184,IF($CS46=Scoring!$D$185,Scoring!$E$185,IF($CS46=Scoring!$D$186,Scoring!$E$186,""))))</f>
        <v>0</v>
      </c>
      <c r="CU46" s="88" t="s">
        <v>66</v>
      </c>
      <c r="CV46" s="88">
        <f>IF($CU46=Scoring!$D$183,Scoring!$E$183,IF($CU46=Scoring!$D$184,Scoring!$E$184,IF($CU46=Scoring!$D$185,Scoring!$E$185,IF($CU46=Scoring!$D$186,Scoring!$E$186,""))))</f>
        <v>0</v>
      </c>
      <c r="CW46" s="123">
        <f t="shared" si="32"/>
        <v>0</v>
      </c>
      <c r="CX46" s="88" t="s">
        <v>7</v>
      </c>
      <c r="CY46" s="88">
        <f>IF($CX46=Scoring!$D$193,Scoring!$E$193,IF($CX46=Scoring!$D$194,Scoring!$E$194,IF($CX46=Scoring!$D$195,Scoring!$E$195,"")))</f>
        <v>0</v>
      </c>
      <c r="CZ46" s="88" t="s">
        <v>6</v>
      </c>
      <c r="DA46" s="88">
        <f>IF($CZ46=Scoring!$D$196,Scoring!$E$196,IF($CZ46=Scoring!$D$197,Scoring!$E$197,IF($CZ46=Scoring!$D$198,Scoring!$E$198,"")))</f>
        <v>30</v>
      </c>
      <c r="DB46" s="88" t="s">
        <v>7</v>
      </c>
      <c r="DC46" s="88">
        <f>IF($DB46=Scoring!$D$199,Scoring!$E$199,IF($DB46=Scoring!$D$200,Scoring!$E$200,IF($DB46=Scoring!$D$201,Scoring!$E$201,"")))</f>
        <v>0</v>
      </c>
      <c r="DD46" s="88" t="s">
        <v>77</v>
      </c>
      <c r="DE46" s="88">
        <f>IF($DD46=Scoring!$D$202,Scoring!$E$202,IF($DD46=Scoring!$D$203,Scoring!$E$203,IF($DD46=Scoring!$D$204,Scoring!$E$204,IF($DD46=Scoring!$D$205,Scoring!$E$205,""))))</f>
        <v>30</v>
      </c>
      <c r="DF46" s="123">
        <f t="shared" si="33"/>
        <v>60</v>
      </c>
      <c r="DG46" s="124">
        <f t="shared" si="34"/>
        <v>60</v>
      </c>
      <c r="DH46" s="125">
        <f t="shared" si="35"/>
        <v>395</v>
      </c>
      <c r="DI46" s="88" t="s">
        <v>6</v>
      </c>
      <c r="DJ46" s="88">
        <f>IF($DI46=Scoring!$D$219,Scoring!$E$219,IF($DI46=Scoring!$D$220,Scoring!$E$220,""))</f>
        <v>20</v>
      </c>
      <c r="DK46" s="88" t="s">
        <v>6</v>
      </c>
      <c r="DL46" s="88">
        <f>IF($DK46=Scoring!$D$221,Scoring!$E$221,IF($DK46=Scoring!$D$222,Scoring!$E$222,""))</f>
        <v>20</v>
      </c>
      <c r="DM46" s="88" t="s">
        <v>6</v>
      </c>
      <c r="DN46" s="88">
        <f>IF($DM46=Scoring!$D$223,Scoring!$E$223,IF($DM46=Scoring!$D$224,Scoring!$E$224,""))</f>
        <v>10</v>
      </c>
      <c r="DO46" s="88" t="s">
        <v>6</v>
      </c>
      <c r="DP46" s="88">
        <f>IF($DO46=Scoring!$D$225,Scoring!$E$225,IF($DO46=Scoring!$D$226,Scoring!$E$226,""))</f>
        <v>10</v>
      </c>
      <c r="DQ46" s="123">
        <f t="shared" si="40"/>
        <v>70</v>
      </c>
      <c r="DR46" s="88" t="s">
        <v>6</v>
      </c>
      <c r="DS46" s="88">
        <f>IF($DR46=Scoring!$D$237,Scoring!$E$237,IF($DR46=Scoring!$D$238,Scoring!$E$238,""))</f>
        <v>20</v>
      </c>
      <c r="DT46" s="88" t="s">
        <v>506</v>
      </c>
      <c r="DU46" s="88">
        <f>IF($DT46=Scoring!$D$240,Scoring!$E$240,IF($DT46=Scoring!$D$241,Scoring!$E$241,IF($DT46=Scoring!$D$242,Scoring!$E$242,IF($DT46=Scoring!$D$243,Scoring!$E$243,IF($DT46=Scoring!$D$244,Scoring!$E$244,IF($DT46=Scoring!$D$245,Scoring!$E$245,IF($DT46=Scoring!$D$246,Scoring!$E$246,"")))))))</f>
        <v>60</v>
      </c>
      <c r="DV46" s="88" t="s">
        <v>6</v>
      </c>
      <c r="DW46" s="88">
        <f>IF($DV46=Scoring!$D$247,Scoring!$E$247,IF($DV46=Scoring!$D$248,Scoring!$E$248,""))</f>
        <v>20</v>
      </c>
      <c r="DX46" s="88" t="s">
        <v>7</v>
      </c>
      <c r="DY46" s="88">
        <f>IF($DX46=Scoring!$D$249,Scoring!$E$249,IF($DX46=Scoring!$D$250,Scoring!$E$250,""))</f>
        <v>0</v>
      </c>
      <c r="DZ46" s="88" t="s">
        <v>6</v>
      </c>
      <c r="EA46" s="88">
        <f>IF($DZ46=Scoring!$D$251,Scoring!$E$251,IF($DZ46=Scoring!$D$252,Scoring!$E$252,""))</f>
        <v>10</v>
      </c>
      <c r="EB46" s="88" t="s">
        <v>6</v>
      </c>
      <c r="EC46" s="88">
        <f>IF($EB46=Scoring!$D$253,Scoring!$E$253,IF($EB46=Scoring!$D$254,Scoring!$E$254,""))</f>
        <v>10</v>
      </c>
      <c r="ED46" s="123">
        <f t="shared" si="36"/>
        <v>120</v>
      </c>
      <c r="EE46" s="88" t="s">
        <v>7</v>
      </c>
      <c r="EF46" s="88">
        <f>IF($EE46=Scoring!$D$257,Scoring!$E$257,IF($EE46=Scoring!$D$258,Scoring!$E$258,""))</f>
        <v>0</v>
      </c>
      <c r="EG46" s="88" t="s">
        <v>7</v>
      </c>
      <c r="EH46" s="88">
        <f>IF($EG46=Scoring!$D$259,Scoring!$E$259,IF($EG46=Scoring!$D$260,Scoring!$E$260,""))</f>
        <v>0</v>
      </c>
      <c r="EI46" s="88" t="s">
        <v>6</v>
      </c>
      <c r="EJ46" s="88">
        <f>IF($EI46=Scoring!$D$261,Scoring!$E$261,IF($EI46=Scoring!$D$262,Scoring!$E$262,""))</f>
        <v>15</v>
      </c>
      <c r="EK46" s="123">
        <f t="shared" si="41"/>
        <v>15</v>
      </c>
      <c r="EL46" s="126">
        <f t="shared" si="37"/>
        <v>205</v>
      </c>
      <c r="EM46" s="182">
        <f t="shared" si="38"/>
        <v>600</v>
      </c>
      <c r="EN46" s="88" t="s">
        <v>410</v>
      </c>
      <c r="EO46" s="88">
        <f>IF($EN46=Scoring!$D$22,Scoring!$K$22,IF($EN46=Scoring!$D$23,Scoring!$K$23,IF($EN46=Scoring!$D$24,Scoring!$K$24,IF($EN46=Scoring!$D$25,Scoring!$K$25,IF($EN46=Scoring!$D$26,Scoring!$K$26,IF($EN46=Scoring!$D$27,Scoring!$K$27,""))))))</f>
        <v>0</v>
      </c>
      <c r="EP46" s="88" t="s">
        <v>13</v>
      </c>
      <c r="EQ46" s="88">
        <f>IF($EP46=Scoring!$D$43,Scoring!$K$43,IF($EP46=Scoring!$D$44,Scoring!$K$44,IF($EP46=Scoring!$D$45,Scoring!$K$45,"")))</f>
        <v>0</v>
      </c>
      <c r="ER46" s="88" t="s">
        <v>420</v>
      </c>
      <c r="ES46" s="88" t="str">
        <f>IF($ER46=Scoring!$D$52,Scoring!$K$52,IF($ER46=Scoring!$D$53,Scoring!$K$53,IF($ER46=Scoring!$D$54,Scoring!$K$54,IF($ER46=Scoring!$D$55,Scoring!$K$55,IF($ER46=Scoring!$D$56,Scoring!$K$56,"")))))</f>
        <v/>
      </c>
      <c r="ET46" s="88" t="s">
        <v>6</v>
      </c>
      <c r="EU46" s="88">
        <f>IF($ET46=Scoring!$D$80,Scoring!$K$80,IF($ET46=Scoring!$D$81,Scoring!$K$81,""))</f>
        <v>10</v>
      </c>
      <c r="EV46" s="88" t="s">
        <v>6</v>
      </c>
      <c r="EW46" s="88">
        <f>IF($EV46=Scoring!$D$103,Scoring!$K$103,IF($EV46=Scoring!$D$104,Scoring!$K$104,IF($EV46=Scoring!$D$105,Scoring!$K$105,"")))</f>
        <v>10</v>
      </c>
      <c r="EX46" s="88" t="s">
        <v>31</v>
      </c>
      <c r="EY46" s="88">
        <f>IF($EX46=Scoring!$D$157,Scoring!$K$157,IF($EX46=Scoring!$D$158,Scoring!$K$158,IF($EX46=Scoring!$D$159,Scoring!$K$159,"")))</f>
        <v>0</v>
      </c>
      <c r="EZ46" s="88" t="s">
        <v>441</v>
      </c>
      <c r="FA46" s="88">
        <f>IF($EZ46=Scoring!$J$160,Scoring!$K$160,IF($EZ46=Scoring!$J$161,Scoring!$K$161,IF($EZ46=Scoring!$J$162,Scoring!$K$162,IF($EZ46=Scoring!$J$163,Scoring!$K$163,""))))</f>
        <v>5</v>
      </c>
      <c r="FB46" s="88" t="s">
        <v>6</v>
      </c>
      <c r="FC46" s="88">
        <f>IF($FB46=Scoring!$D$166,Scoring!$K$166,IF($FB46=Scoring!$D$167,Scoring!$K$167,""))</f>
        <v>10</v>
      </c>
      <c r="FD46" s="88" t="s">
        <v>7</v>
      </c>
      <c r="FE46" s="88">
        <f>IF($FD46=Scoring!$D$227,Scoring!$K$227,IF($FD46=Scoring!$D$228,Scoring!$K$228,""))</f>
        <v>0</v>
      </c>
      <c r="FF46" s="88" t="s">
        <v>6</v>
      </c>
      <c r="FG46" s="88">
        <f>IF($FF46=Scoring!$D$229,Scoring!$K$229,IF($FF46=Scoring!$D$230,Scoring!$K$230,""))</f>
        <v>10</v>
      </c>
      <c r="FH46" s="88" t="s">
        <v>6</v>
      </c>
      <c r="FI46" s="88">
        <f>IF($FH46=Scoring!$D$231,Scoring!$K$231,IF($FH46=Scoring!$D$232,Scoring!$K$232,""))</f>
        <v>5</v>
      </c>
      <c r="FJ46" s="88" t="s">
        <v>6</v>
      </c>
      <c r="FK46" s="88">
        <f>IF($FJ46=Scoring!$D$233,Scoring!$K$233,IF($FJ46=Scoring!$D$234,Scoring!$K$234,""))</f>
        <v>5</v>
      </c>
      <c r="FL46" s="126">
        <f t="shared" si="39"/>
        <v>45</v>
      </c>
      <c r="FM46" s="88" t="s">
        <v>455</v>
      </c>
      <c r="FN46" s="88"/>
      <c r="FO46" s="88"/>
      <c r="FP46" s="88"/>
      <c r="FQ46" s="88"/>
      <c r="FR46" s="88"/>
      <c r="FS46" s="88"/>
      <c r="FT46" s="88"/>
      <c r="FU46" s="88"/>
      <c r="FV46" s="88"/>
    </row>
    <row r="47" spans="1:178" s="1" customFormat="1">
      <c r="A47" s="84" t="s">
        <v>631</v>
      </c>
      <c r="B47" s="184" t="s">
        <v>632</v>
      </c>
      <c r="C47" s="184" t="s">
        <v>633</v>
      </c>
      <c r="D47" s="184" t="s">
        <v>634</v>
      </c>
      <c r="E47" s="184" t="s">
        <v>635</v>
      </c>
      <c r="F47" s="88"/>
      <c r="G47" s="88" t="str">
        <f>IF($F47=Scoring!$D$5,Scoring!$E$5,IF($F47=Scoring!$D$6,Scoring!$E$6,""))</f>
        <v/>
      </c>
      <c r="H47" s="88"/>
      <c r="I47" s="88" t="str">
        <f>IF($H47=Scoring!$D$7,Scoring!$E$7,IF($H47=Scoring!$D$8,Scoring!$E$8,""))</f>
        <v/>
      </c>
      <c r="J47" s="88"/>
      <c r="K47" s="88" t="str">
        <f>IF($J47=Scoring!$J$9,Scoring!$K$9,IF($J47=Scoring!$J$10,Scoring!$K$10,IF($J47=Scoring!$J$11,Scoring!$K$11,"")))</f>
        <v/>
      </c>
      <c r="L47" s="88"/>
      <c r="M47" s="88" t="str">
        <f>IF($L47=Scoring!$D$12,Scoring!$G$12,IF($L47=Scoring!$D$13,Scoring!$G$13,""))</f>
        <v/>
      </c>
      <c r="N47" s="86">
        <f t="shared" si="21"/>
        <v>0</v>
      </c>
      <c r="O47" s="88"/>
      <c r="P47" s="88" t="str">
        <f>IF($O47=Scoring!$D$14,Scoring!$E$14,IF($O47=Scoring!$D$15,Scoring!$E$15,""))</f>
        <v/>
      </c>
      <c r="Q47" s="88"/>
      <c r="R47" s="88" t="str">
        <f>IF($Q47=Scoring!$D$16,Scoring!$E$16,IF($Q47=Scoring!$D$17,Scoring!$E$17,IF($Q47=Scoring!$D$18,Scoring!$E$18,"")))</f>
        <v/>
      </c>
      <c r="S47" s="86">
        <f t="shared" si="22"/>
        <v>0</v>
      </c>
      <c r="T47" s="111"/>
      <c r="U47" s="88" t="str">
        <f>IF($T47=Scoring!$J$19,Scoring!$K$19,IF($T47=Scoring!$J$20,Scoring!$K$20,IF($T47=Scoring!$J$21,Scoring!$K$21,"")))</f>
        <v/>
      </c>
      <c r="V47" s="88"/>
      <c r="W47" s="88" t="str">
        <f>IF($V47=Scoring!$J$28,Scoring!$K$28,IF($V47=Scoring!$J$29,Scoring!$K$29,IF($V47=Scoring!$J$30,Scoring!$K$30,IF($V47=Scoring!$J$31,Scoring!$K$31,IF($V47=Scoring!$J$32,Scoring!$K$32,IF($V47=Scoring!$J$33,Scoring!$K$33,IF($V47=Scoring!$J$34,Scoring!$K$34,"")))))))</f>
        <v/>
      </c>
      <c r="X47" s="88"/>
      <c r="Y47" s="88" t="str">
        <f>IF($X47=Scoring!$D$35,Scoring!$E$35,IF($X47=Scoring!$D$36,Scoring!$E$36,IF($X47=Scoring!$D$37,Scoring!$E$37,"")))</f>
        <v/>
      </c>
      <c r="Z47" s="88"/>
      <c r="AA47" s="88" t="str">
        <f>IF($Z47=Scoring!$D$38,Scoring!$G$38,IF($Z47=Scoring!$D$39,Scoring!$G$39,""))</f>
        <v/>
      </c>
      <c r="AB47" s="86">
        <f t="shared" si="23"/>
        <v>0</v>
      </c>
      <c r="AC47" s="88"/>
      <c r="AD47" s="88" t="str">
        <f>IF($AC47=Scoring!$D$40,Scoring!$E$40,IF($AC47=Scoring!$D$41,Scoring!$E$41,IF($AC47=Scoring!$D$42,Scoring!$E$42,"")))</f>
        <v/>
      </c>
      <c r="AE47" s="88"/>
      <c r="AF47" s="88" t="str">
        <f>IF($AE47=Scoring!$D$46,Scoring!$E$46,IF($AE47=Scoring!$D$47,Scoring!$E$47,""))</f>
        <v/>
      </c>
      <c r="AG47" s="88"/>
      <c r="AH47" s="88" t="str">
        <f>IF($AG47=Scoring!$D$48,Scoring!$E$48,IF($AG47=Scoring!$D$49,Scoring!$E$49,IF($AG47=Scoring!$D$50,Scoring!$E$50,IF($AG47=Scoring!$D$51,Scoring!$E$51,""))))</f>
        <v/>
      </c>
      <c r="AI47" s="88"/>
      <c r="AJ47" s="88" t="str">
        <f>IF($AI47=Scoring!$D$57,Scoring!$E$57,IF($AI47=Scoring!$D$58,Scoring!$E$58,""))</f>
        <v/>
      </c>
      <c r="AK47" s="123">
        <f t="shared" si="24"/>
        <v>0</v>
      </c>
      <c r="AL47" s="88"/>
      <c r="AM47" s="88" t="str">
        <f>IF($AL47=Scoring!$D$63,Scoring!$E$63,IF($AL47=Scoring!$D$64,Scoring!$E$64,""))</f>
        <v/>
      </c>
      <c r="AN47" s="88"/>
      <c r="AO47" s="88" t="str">
        <f>IF($AN47=Scoring!$D$65,Scoring!$E$65,IF($AN47=Scoring!$D$66,Scoring!$E$66,IF($AN47=Scoring!$D$67,Scoring!$E$67,"")))</f>
        <v/>
      </c>
      <c r="AP47" s="88"/>
      <c r="AQ47" s="88" t="str">
        <f>IF($AP47=Scoring!$D$68,Scoring!$E$68,IF($AP47=Scoring!$D$69,Scoring!$E$69,IF($AP47=Scoring!$D$70,Scoring!$E$70,IF($AP47=Scoring!$D$71,Scoring!$E$71,""))))</f>
        <v/>
      </c>
      <c r="AR47" s="88"/>
      <c r="AS47" s="88" t="str">
        <f>IF($AR47=Scoring!$D$72,Scoring!$E$72,IF($AR47=Scoring!$D$73,Scoring!$E$73,IF($AR47=Scoring!$D$74,Scoring!$E$74,"")))</f>
        <v/>
      </c>
      <c r="AT47" s="88"/>
      <c r="AU47" s="88" t="str">
        <f>IF($AT47=Scoring!$D$75,Scoring!$E$75,IF($AT47=Scoring!$D$76,Scoring!$E$76,IF($AT47=Scoring!$D$77,Scoring!$E$77,IF($AT47=Scoring!$D$78,Scoring!$E$78,""))))</f>
        <v/>
      </c>
      <c r="AV47" s="88">
        <f t="shared" si="25"/>
        <v>0</v>
      </c>
      <c r="AW47" s="88" t="s">
        <v>53</v>
      </c>
      <c r="AX47" s="88" t="str">
        <f>IF($AW47=Scoring!$D$82,Scoring!$K$82,"")</f>
        <v>n/a</v>
      </c>
      <c r="AY47" s="123">
        <f t="shared" si="26"/>
        <v>0</v>
      </c>
      <c r="AZ47" s="111"/>
      <c r="BA47" s="88" t="str">
        <f>IF($AZ47=Scoring!$J$85,Scoring!$K$85,IF($AZ47=Scoring!$J$86,Scoring!$K$86,IF($AZ47=Scoring!$J$87,Scoring!$K$87,IF($AZ47=Scoring!$J$88,Scoring!$K$88,IF($AZ47=Scoring!$J$89,Scoring!$K$89,IF($AZ47=Scoring!$J$89,Scoring!$K$89,IF($AZ47=Scoring!$J$89,Scoring!$K$89,"")))))))</f>
        <v/>
      </c>
      <c r="BB47" s="88"/>
      <c r="BC47" s="88" t="str">
        <f>IF($BB47=Scoring!$J$92,Scoring!$K$92,IF($BB47=Scoring!$J$93,Scoring!$K$93,IF($BB47=Scoring!$J$94,Scoring!$K$94,IF($BB47=Scoring!$J$95,Scoring!$K$95,IF($BB47=Scoring!$J$96,Scoring!$K$96,IF($BB47=Scoring!$J$97,Scoring!$K$97,IF($BB47=Scoring!$J$99,Scoring!$K$99,"")))))))</f>
        <v/>
      </c>
      <c r="BD47" s="88"/>
      <c r="BE47" s="88" t="str">
        <f>IF($BD47=Scoring!$D$100,Scoring!$E$100,IF($BD47=Scoring!$D$101,Scoring!$E$101,IF($BD47=Scoring!$D$102,Scoring!$E$102,"")))</f>
        <v/>
      </c>
      <c r="BF47" s="123">
        <f t="shared" si="27"/>
        <v>0</v>
      </c>
      <c r="BG47" s="156">
        <f t="shared" si="28"/>
        <v>0</v>
      </c>
      <c r="BH47" s="88"/>
      <c r="BI47" s="88" t="str">
        <f>IF($BH47=Scoring!$D$108,Scoring!$E$108,IF($BH47=Scoring!$D$109,Scoring!$E$109,IF($BH47=Scoring!$D$110,Scoring!$E$110,IF($BH47=Scoring!$D$111,Scoring!$E$111,IF($BH47=Scoring!$D$112,Scoring!$E$112,IF($BH47=Scoring!$D$113,Scoring!$E$113,IF($BH47=Scoring!$D$114,Scoring!$E$114,IF($BH47=Scoring!$D$115,Scoring!$E$115,IF($BH47=Scoring!$D$116,Scoring!$E$116,IF($BH47=Scoring!$D$117,Scoring!$E$117,""))))))))))</f>
        <v/>
      </c>
      <c r="BJ47" s="88"/>
      <c r="BK47" s="88" t="str">
        <f>IF($BJ47=Scoring!$D$118,Scoring!$E$118,IF($BJ47=Scoring!$D$119,Scoring!$E$119,""))</f>
        <v/>
      </c>
      <c r="BL47" s="88"/>
      <c r="BM47" s="88" t="str">
        <f>IF($BL47=Scoring!$D$120,Scoring!$E$120,IF($BL47=Scoring!$D$121,Scoring!$E$121,IF($BL47=Scoring!$D$122,Scoring!$E$122,IF($BL47=Scoring!$D$123,Scoring!$E$123,IF($BL47=Scoring!$D$124,Scoring!$E$124,"")))))</f>
        <v/>
      </c>
      <c r="BN47" s="88"/>
      <c r="BO47" s="88" t="str">
        <f>IF($BN47=Scoring!$D$125,Scoring!$E$125,IF($BN47=Scoring!$D$126,Scoring!$E$126,IF($BN47=Scoring!$D$127,Scoring!$E$127,IF($BN47=Scoring!$D$128,Scoring!$E$128,IF($BN47=Scoring!$D$129,Scoring!$E$129,IF($BN47=Scoring!$D$130,Scoring!$E$130,IF($BN47=Scoring!$D$131,Scoring!$E$131,"")))))))</f>
        <v/>
      </c>
      <c r="BP47" s="88"/>
      <c r="BQ47" s="88" t="str">
        <f>IF($BP47=Scoring!$J$133,Scoring!$K$133,IF($BP47=Scoring!$J$134,Scoring!$K$134,IF($BP47=Scoring!$J$135,Scoring!$K$135,IF($BP47=Scoring!$J$136,Scoring!$K$136,IF($BP47=Scoring!$J$137,Scoring!$K$137,IF($BP47=Scoring!$J$138,Scoring!$K$138,IF($BP47=Scoring!$J$139,Scoring!$K$139,IF($BP47=Scoring!$J$140,Scoring!$K$140,""))))))))</f>
        <v/>
      </c>
      <c r="BR47" s="86">
        <f t="shared" si="29"/>
        <v>0</v>
      </c>
      <c r="BS47" s="183"/>
      <c r="BT47" s="183"/>
      <c r="BU47" s="183"/>
      <c r="BV47" s="183"/>
      <c r="BW47" s="183"/>
      <c r="BX47" s="183"/>
      <c r="BY47" s="183"/>
      <c r="BZ47" s="183"/>
      <c r="CA47" s="183"/>
      <c r="CB47" s="183"/>
      <c r="CC47" s="88"/>
      <c r="CD47" s="88" t="str">
        <f>IF($CC47=Scoring!$D$151,Scoring!$G$151,IF($CC47=Scoring!$D$152,Scoring!$G$152,""))</f>
        <v/>
      </c>
      <c r="CE47" s="88"/>
      <c r="CF47" s="88" t="str">
        <f>IF($CE47=Scoring!$D$153,Scoring!$G$153,IF($CE47=Scoring!$D$154,Scoring!$G$154,""))</f>
        <v/>
      </c>
      <c r="CG47" s="88"/>
      <c r="CH47" s="88" t="str">
        <f>IF($CG47=Scoring!$D$155,Scoring!$K$155,IF($CG47=Scoring!$D$156,Scoring!$K$156,""))</f>
        <v/>
      </c>
      <c r="CI47" s="88"/>
      <c r="CJ47" s="88" t="str">
        <f>IF($CI47=Scoring!$D$164,Scoring!$G$164,IF($CI47=Scoring!$D$165,Scoring!$G$165,""))</f>
        <v/>
      </c>
      <c r="CK47" s="156">
        <f t="shared" si="30"/>
        <v>0</v>
      </c>
      <c r="CL47" s="88"/>
      <c r="CM47" s="88" t="str">
        <f>IF($CL47=Scoring!$D$171,Scoring!$E$171,IF($CL47=Scoring!$D$172,Scoring!$E$172,""))</f>
        <v/>
      </c>
      <c r="CN47" s="88" t="s">
        <v>67</v>
      </c>
      <c r="CO47" s="88">
        <f>IF($CN47=Scoring!$D$173,Scoring!$E$173,IF($CN47=Scoring!$D$174,Scoring!$E$174,IF($CN47=Scoring!$D$175,Scoring!$E$175,IF($CN47=Scoring!$D$176,Scoring!$E$176,""))))</f>
        <v>20</v>
      </c>
      <c r="CP47" s="88" t="s">
        <v>67</v>
      </c>
      <c r="CQ47" s="88">
        <f>IF($CP47=Scoring!$D$177,Scoring!$E$177,IF($CP47=Scoring!$D$178,Scoring!$E$178,IF($CP47=Scoring!$D$179,Scoring!$E$179,IF($CP47=Scoring!$D$180,Scoring!$E$180,""))))</f>
        <v>20</v>
      </c>
      <c r="CR47" s="123">
        <f t="shared" si="31"/>
        <v>40</v>
      </c>
      <c r="CS47" s="88"/>
      <c r="CT47" s="88" t="str">
        <f>IF($CS47=Scoring!$D$183,Scoring!$E$183,IF($CS47=Scoring!$D$184,Scoring!$E$184,IF($CS47=Scoring!$D$185,Scoring!$E$185,IF($CS47=Scoring!$D$186,Scoring!$E$186,""))))</f>
        <v/>
      </c>
      <c r="CU47" s="88"/>
      <c r="CV47" s="88" t="str">
        <f>IF($CU47=Scoring!$D$183,Scoring!$E$183,IF($CU47=Scoring!$D$184,Scoring!$E$184,IF($CU47=Scoring!$D$185,Scoring!$E$185,IF($CU47=Scoring!$D$186,Scoring!$E$186,""))))</f>
        <v/>
      </c>
      <c r="CW47" s="123">
        <f t="shared" si="32"/>
        <v>0</v>
      </c>
      <c r="CX47" s="88"/>
      <c r="CY47" s="88" t="str">
        <f>IF($CX47=Scoring!$D$193,Scoring!$E$193,IF($CX47=Scoring!$D$194,Scoring!$E$194,IF($CX47=Scoring!$D$195,Scoring!$E$195,"")))</f>
        <v/>
      </c>
      <c r="CZ47" s="88"/>
      <c r="DA47" s="88" t="str">
        <f>IF($CZ47=Scoring!$D$196,Scoring!$E$196,IF($CZ47=Scoring!$D$197,Scoring!$E$197,IF($CZ47=Scoring!$D$198,Scoring!$E$198,"")))</f>
        <v/>
      </c>
      <c r="DB47" s="88"/>
      <c r="DC47" s="88" t="str">
        <f>IF($DB47=Scoring!$D$199,Scoring!$E$199,IF($DB47=Scoring!$D$200,Scoring!$E$200,IF($DB47=Scoring!$D$201,Scoring!$E$201,"")))</f>
        <v/>
      </c>
      <c r="DD47" s="88"/>
      <c r="DE47" s="88" t="str">
        <f>IF($DD47=Scoring!$D$202,Scoring!$E$202,IF($DD47=Scoring!$D$203,Scoring!$E$203,IF($DD47=Scoring!$D$204,Scoring!$E$204,IF($DD47=Scoring!$D$205,Scoring!$E$205,""))))</f>
        <v/>
      </c>
      <c r="DF47" s="123">
        <f t="shared" si="33"/>
        <v>0</v>
      </c>
      <c r="DG47" s="124">
        <f t="shared" si="34"/>
        <v>40</v>
      </c>
      <c r="DH47" s="125">
        <f t="shared" si="35"/>
        <v>40</v>
      </c>
      <c r="DI47" s="88"/>
      <c r="DJ47" s="88" t="str">
        <f>IF($DI47=Scoring!$D$219,Scoring!$E$219,IF($DI47=Scoring!$D$220,Scoring!$E$220,""))</f>
        <v/>
      </c>
      <c r="DK47" s="88"/>
      <c r="DL47" s="88" t="str">
        <f>IF($DK47=Scoring!$D$221,Scoring!$E$221,IF($DK47=Scoring!$D$222,Scoring!$E$222,""))</f>
        <v/>
      </c>
      <c r="DM47" s="88"/>
      <c r="DN47" s="88" t="str">
        <f>IF($DM47=Scoring!$D$223,Scoring!$E$223,IF($DM47=Scoring!$D$224,Scoring!$E$224,""))</f>
        <v/>
      </c>
      <c r="DO47" s="88"/>
      <c r="DP47" s="88" t="str">
        <f>IF($DO47=Scoring!$D$225,Scoring!$E$225,IF($DO47=Scoring!$D$226,Scoring!$E$226,""))</f>
        <v/>
      </c>
      <c r="DQ47" s="123">
        <f t="shared" si="40"/>
        <v>0</v>
      </c>
      <c r="DR47" s="88"/>
      <c r="DS47" s="88" t="str">
        <f>IF($DR47=Scoring!$D$237,Scoring!$E$237,IF($DR47=Scoring!$D$238,Scoring!$E$238,""))</f>
        <v/>
      </c>
      <c r="DT47" s="88"/>
      <c r="DU47" s="88" t="str">
        <f>IF($DT47=Scoring!$D$240,Scoring!$E$240,IF($DT47=Scoring!$D$241,Scoring!$E$241,IF($DT47=Scoring!$D$242,Scoring!$E$242,IF($DT47=Scoring!$D$243,Scoring!$E$243,IF($DT47=Scoring!$D$244,Scoring!$E$244,IF($DT47=Scoring!$D$245,Scoring!$E$245,IF($DT47=Scoring!$D$246,Scoring!$E$246,"")))))))</f>
        <v/>
      </c>
      <c r="DV47" s="88"/>
      <c r="DW47" s="88" t="str">
        <f>IF($DV47=Scoring!$D$247,Scoring!$E$247,IF($DV47=Scoring!$D$248,Scoring!$E$248,""))</f>
        <v/>
      </c>
      <c r="DX47" s="88"/>
      <c r="DY47" s="88" t="str">
        <f>IF($DX47=Scoring!$D$249,Scoring!$E$249,IF($DX47=Scoring!$D$250,Scoring!$E$250,""))</f>
        <v/>
      </c>
      <c r="DZ47" s="88"/>
      <c r="EA47" s="88" t="str">
        <f>IF($DZ47=Scoring!$D$251,Scoring!$E$251,IF($DZ47=Scoring!$D$252,Scoring!$E$252,""))</f>
        <v/>
      </c>
      <c r="EB47" s="88"/>
      <c r="EC47" s="88" t="str">
        <f>IF($EB47=Scoring!$D$253,Scoring!$E$253,IF($EB47=Scoring!$D$254,Scoring!$E$254,""))</f>
        <v/>
      </c>
      <c r="ED47" s="123">
        <f t="shared" si="36"/>
        <v>0</v>
      </c>
      <c r="EE47" s="88"/>
      <c r="EF47" s="88" t="str">
        <f>IF($EE47=Scoring!$D$257,Scoring!$E$257,IF($EE47=Scoring!$D$258,Scoring!$E$258,""))</f>
        <v/>
      </c>
      <c r="EG47" s="88"/>
      <c r="EH47" s="88" t="str">
        <f>IF($EG47=Scoring!$D$259,Scoring!$E$259,IF($EG47=Scoring!$D$260,Scoring!$E$260,""))</f>
        <v/>
      </c>
      <c r="EI47" s="88"/>
      <c r="EJ47" s="88" t="str">
        <f>IF($EI47=Scoring!$D$261,Scoring!$E$261,IF($EI47=Scoring!$D$262,Scoring!$E$262,""))</f>
        <v/>
      </c>
      <c r="EK47" s="123">
        <f t="shared" si="41"/>
        <v>0</v>
      </c>
      <c r="EL47" s="126">
        <f t="shared" si="37"/>
        <v>0</v>
      </c>
      <c r="EM47" s="182">
        <f t="shared" si="38"/>
        <v>40</v>
      </c>
      <c r="EN47" s="88"/>
      <c r="EO47" s="88" t="str">
        <f>IF($EN47=Scoring!$D$22,Scoring!$K$22,IF($EN47=Scoring!$D$23,Scoring!$K$23,IF($EN47=Scoring!$D$24,Scoring!$K$24,IF($EN47=Scoring!$D$25,Scoring!$K$25,IF($EN47=Scoring!$D$26,Scoring!$K$26,IF($EN47=Scoring!$D$27,Scoring!$K$27,""))))))</f>
        <v/>
      </c>
      <c r="EP47" s="88"/>
      <c r="EQ47" s="88" t="str">
        <f>IF($EP47=Scoring!$D$43,Scoring!$K$43,IF($EP47=Scoring!$D$44,Scoring!$K$44,IF($EP47=Scoring!$D$45,Scoring!$K$45,"")))</f>
        <v/>
      </c>
      <c r="ER47" s="88"/>
      <c r="ES47" s="88" t="str">
        <f>IF($ER47=Scoring!$D$52,Scoring!$K$52,IF($ER47=Scoring!$D$53,Scoring!$K$53,IF($ER47=Scoring!$D$54,Scoring!$K$54,IF($ER47=Scoring!$D$55,Scoring!$K$55,IF($ER47=Scoring!$D$56,Scoring!$K$56,"")))))</f>
        <v/>
      </c>
      <c r="ET47" s="88"/>
      <c r="EU47" s="88" t="str">
        <f>IF($ET47=Scoring!$D$80,Scoring!$K$80,IF($ET47=Scoring!$D$81,Scoring!$K$81,""))</f>
        <v/>
      </c>
      <c r="EV47" s="88"/>
      <c r="EW47" s="88" t="str">
        <f>IF($EV47=Scoring!$D$103,Scoring!$K$103,IF($EV47=Scoring!$D$104,Scoring!$K$104,IF($EV47=Scoring!$D$105,Scoring!$K$105,"")))</f>
        <v/>
      </c>
      <c r="EX47" s="88"/>
      <c r="EY47" s="88" t="str">
        <f>IF($EX47=Scoring!$D$157,Scoring!$K$157,IF($EX47=Scoring!$D$158,Scoring!$K$158,IF($EX47=Scoring!$D$159,Scoring!$K$159,"")))</f>
        <v/>
      </c>
      <c r="EZ47" s="88"/>
      <c r="FA47" s="88" t="str">
        <f>IF($EZ47=Scoring!$J$160,Scoring!$K$160,IF($EZ47=Scoring!$J$161,Scoring!$K$161,IF($EZ47=Scoring!$J$162,Scoring!$K$162,IF($EZ47=Scoring!$J$163,Scoring!$K$163,""))))</f>
        <v/>
      </c>
      <c r="FB47" s="88"/>
      <c r="FC47" s="88" t="str">
        <f>IF($FB47=Scoring!$D$166,Scoring!$K$166,IF($FB47=Scoring!$D$167,Scoring!$K$167,""))</f>
        <v/>
      </c>
      <c r="FD47" s="88"/>
      <c r="FE47" s="88" t="str">
        <f>IF($FD47=Scoring!$D$227,Scoring!$K$227,IF($FD47=Scoring!$D$228,Scoring!$K$228,""))</f>
        <v/>
      </c>
      <c r="FF47" s="88"/>
      <c r="FG47" s="88" t="str">
        <f>IF($FF47=Scoring!$D$229,Scoring!$K$229,IF($FF47=Scoring!$D$230,Scoring!$K$230,""))</f>
        <v/>
      </c>
      <c r="FH47" s="88"/>
      <c r="FI47" s="88" t="str">
        <f>IF($FH47=Scoring!$D$231,Scoring!$K$231,IF($FH47=Scoring!$D$232,Scoring!$K$232,""))</f>
        <v/>
      </c>
      <c r="FJ47" s="88"/>
      <c r="FK47" s="88" t="str">
        <f>IF($FJ47=Scoring!$D$233,Scoring!$K$233,IF($FJ47=Scoring!$D$234,Scoring!$K$234,""))</f>
        <v/>
      </c>
      <c r="FL47" s="126">
        <f t="shared" si="39"/>
        <v>0</v>
      </c>
      <c r="FM47" s="88"/>
      <c r="FN47" s="88"/>
      <c r="FO47" s="88"/>
      <c r="FP47" s="88"/>
      <c r="FQ47" s="88"/>
      <c r="FR47" s="88"/>
      <c r="FS47" s="88"/>
      <c r="FT47" s="88"/>
      <c r="FU47" s="88"/>
      <c r="FV47" s="88"/>
    </row>
    <row r="48" spans="1:178" s="1" customFormat="1" ht="15.75">
      <c r="A48" s="84"/>
      <c r="B48" s="184"/>
      <c r="C48" s="184"/>
      <c r="D48" s="184"/>
      <c r="E48" s="184"/>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8"/>
      <c r="BN48" s="88"/>
      <c r="BO48" s="88"/>
      <c r="BP48" s="88"/>
      <c r="BQ48" s="88"/>
      <c r="BR48" s="88"/>
      <c r="BS48" s="88"/>
      <c r="BT48" s="88"/>
      <c r="BU48" s="88"/>
      <c r="BV48" s="88"/>
      <c r="BW48" s="88"/>
      <c r="BX48" s="88"/>
      <c r="BY48" s="88"/>
      <c r="BZ48" s="88"/>
      <c r="CA48" s="88"/>
      <c r="CB48" s="88"/>
      <c r="CC48" s="88"/>
      <c r="CD48" s="88"/>
      <c r="CE48" s="88"/>
      <c r="CF48" s="88"/>
      <c r="CG48" s="88"/>
      <c r="CH48" s="88"/>
      <c r="CI48" s="88"/>
      <c r="CJ48" s="88"/>
      <c r="CK48" s="88"/>
      <c r="CL48" s="88"/>
      <c r="CM48" s="88"/>
      <c r="CN48" s="88"/>
      <c r="CO48" s="88"/>
      <c r="CP48" s="88"/>
      <c r="CQ48" s="88"/>
      <c r="CR48" s="88"/>
      <c r="CS48" s="88"/>
      <c r="CT48" s="88"/>
      <c r="CU48" s="88"/>
      <c r="CV48" s="88"/>
      <c r="CW48" s="88"/>
      <c r="CX48" s="88"/>
      <c r="CY48" s="88"/>
      <c r="CZ48" s="88"/>
      <c r="DA48" s="88"/>
      <c r="DB48" s="88"/>
      <c r="DC48" s="88"/>
      <c r="DD48" s="88"/>
      <c r="DE48" s="88"/>
      <c r="DF48" s="88"/>
      <c r="DG48" s="88"/>
      <c r="DH48" s="88"/>
      <c r="DI48" s="88"/>
      <c r="DJ48" s="88"/>
      <c r="DK48" s="88"/>
      <c r="DL48" s="88"/>
      <c r="DM48" s="88"/>
      <c r="DN48" s="88"/>
      <c r="DO48" s="88"/>
      <c r="DP48" s="88"/>
      <c r="DQ48" s="88"/>
      <c r="DR48" s="88"/>
      <c r="DS48" s="88"/>
      <c r="DT48" s="88"/>
      <c r="DU48" s="88"/>
      <c r="DV48" s="88"/>
      <c r="DW48" s="88"/>
      <c r="DX48" s="88"/>
      <c r="DY48" s="88"/>
      <c r="DZ48" s="88"/>
      <c r="EA48" s="88"/>
      <c r="EB48" s="88"/>
      <c r="EC48" s="88"/>
      <c r="ED48" s="88"/>
      <c r="EE48" s="88"/>
      <c r="EF48" s="88"/>
      <c r="EG48" s="88"/>
      <c r="EH48" s="88"/>
      <c r="EI48" s="88"/>
      <c r="EJ48" s="88"/>
      <c r="EK48" s="88"/>
      <c r="EL48" s="88"/>
      <c r="EM48" s="113"/>
      <c r="EN48" s="88"/>
      <c r="EO48" s="88"/>
      <c r="EP48" s="88"/>
      <c r="EQ48" s="88"/>
      <c r="ER48" s="88"/>
      <c r="ES48" s="88"/>
      <c r="ET48" s="88"/>
      <c r="EU48" s="88"/>
      <c r="EV48" s="88"/>
      <c r="EW48" s="88"/>
      <c r="EX48" s="88"/>
      <c r="EY48" s="88"/>
      <c r="EZ48" s="88"/>
    </row>
    <row r="49" spans="1:178">
      <c r="B49" s="184"/>
      <c r="C49" s="184"/>
      <c r="D49" s="184"/>
      <c r="E49" s="184"/>
    </row>
    <row r="50" spans="1:178" s="1" customFormat="1">
      <c r="A50" s="85" t="s">
        <v>673</v>
      </c>
      <c r="B50" s="184" t="s">
        <v>674</v>
      </c>
      <c r="C50" s="184" t="s">
        <v>675</v>
      </c>
      <c r="D50" s="184" t="s">
        <v>676</v>
      </c>
      <c r="E50" s="184" t="s">
        <v>677</v>
      </c>
      <c r="F50" s="88" t="s">
        <v>7</v>
      </c>
      <c r="G50" s="88">
        <v>0</v>
      </c>
      <c r="H50" s="88" t="s">
        <v>6</v>
      </c>
      <c r="I50" s="88">
        <v>20</v>
      </c>
      <c r="J50" s="111" t="s">
        <v>625</v>
      </c>
      <c r="K50" s="88">
        <v>0</v>
      </c>
      <c r="L50" s="88" t="s">
        <v>7</v>
      </c>
      <c r="M50" s="88">
        <v>0</v>
      </c>
      <c r="N50" s="86">
        <v>20</v>
      </c>
      <c r="O50" s="88" t="s">
        <v>6</v>
      </c>
      <c r="P50" s="88">
        <v>30</v>
      </c>
      <c r="Q50" s="88" t="s">
        <v>7</v>
      </c>
      <c r="R50" s="88">
        <v>0</v>
      </c>
      <c r="S50" s="86">
        <v>30</v>
      </c>
      <c r="T50" s="88" t="s">
        <v>6</v>
      </c>
      <c r="U50" s="88">
        <v>20</v>
      </c>
      <c r="V50" s="88" t="s">
        <v>18</v>
      </c>
      <c r="W50" s="88">
        <v>0</v>
      </c>
      <c r="X50" s="88" t="s">
        <v>7</v>
      </c>
      <c r="Y50" s="88">
        <v>0</v>
      </c>
      <c r="Z50" s="88" t="s">
        <v>7</v>
      </c>
      <c r="AA50" s="88">
        <v>0</v>
      </c>
      <c r="AB50" s="86">
        <v>0</v>
      </c>
      <c r="AC50" s="88" t="s">
        <v>7</v>
      </c>
      <c r="AD50" s="88">
        <v>0</v>
      </c>
      <c r="AE50" s="88" t="s">
        <v>7</v>
      </c>
      <c r="AF50" s="88">
        <v>0</v>
      </c>
      <c r="AG50" s="111" t="s">
        <v>316</v>
      </c>
      <c r="AH50" s="111">
        <v>20</v>
      </c>
      <c r="AI50" s="111" t="s">
        <v>7</v>
      </c>
      <c r="AJ50" s="111">
        <v>0</v>
      </c>
      <c r="AK50" s="123">
        <v>100</v>
      </c>
      <c r="AL50" s="88" t="s">
        <v>7</v>
      </c>
      <c r="AM50" s="88">
        <v>0</v>
      </c>
      <c r="AN50" s="88" t="s">
        <v>13</v>
      </c>
      <c r="AO50" s="88">
        <v>10</v>
      </c>
      <c r="AP50" s="88" t="s">
        <v>13</v>
      </c>
      <c r="AQ50" s="88">
        <v>0</v>
      </c>
      <c r="AR50" s="111" t="s">
        <v>6</v>
      </c>
      <c r="AS50" s="111">
        <v>30</v>
      </c>
      <c r="AT50" s="111" t="s">
        <v>24</v>
      </c>
      <c r="AU50" s="88">
        <v>10</v>
      </c>
      <c r="AV50" s="88">
        <v>40</v>
      </c>
      <c r="AW50" s="88" t="s">
        <v>53</v>
      </c>
      <c r="AX50" s="88" t="s">
        <v>53</v>
      </c>
      <c r="AY50" s="123">
        <v>50</v>
      </c>
      <c r="AZ50" s="111">
        <v>1</v>
      </c>
      <c r="BA50" s="88">
        <v>30</v>
      </c>
      <c r="BB50" s="111" t="s">
        <v>408</v>
      </c>
      <c r="BC50" s="111">
        <v>10</v>
      </c>
      <c r="BD50" s="88" t="s">
        <v>6</v>
      </c>
      <c r="BE50" s="88">
        <v>15</v>
      </c>
      <c r="BF50" s="123">
        <v>55</v>
      </c>
      <c r="BG50" s="156">
        <v>205</v>
      </c>
      <c r="BH50" s="88" t="s">
        <v>104</v>
      </c>
      <c r="BI50" s="88">
        <v>5</v>
      </c>
      <c r="BJ50" s="88" t="s">
        <v>7</v>
      </c>
      <c r="BK50" s="88">
        <v>0</v>
      </c>
      <c r="BL50" s="88" t="s">
        <v>36</v>
      </c>
      <c r="BM50" s="88">
        <v>25</v>
      </c>
      <c r="BN50" s="88" t="s">
        <v>31</v>
      </c>
      <c r="BO50" s="88">
        <v>0</v>
      </c>
      <c r="BP50" s="88" t="s">
        <v>31</v>
      </c>
      <c r="BQ50" s="88">
        <v>0</v>
      </c>
      <c r="BR50" s="86">
        <v>25</v>
      </c>
      <c r="BS50" s="183" t="s">
        <v>488</v>
      </c>
      <c r="BT50" s="183"/>
      <c r="BU50" s="183"/>
      <c r="BV50" s="183"/>
      <c r="BW50" s="183"/>
      <c r="BX50" s="183" t="s">
        <v>488</v>
      </c>
      <c r="BY50" s="183"/>
      <c r="BZ50" s="183"/>
      <c r="CA50" s="183"/>
      <c r="CB50" s="183"/>
      <c r="CC50" s="88" t="s">
        <v>7</v>
      </c>
      <c r="CD50" s="88">
        <v>0</v>
      </c>
      <c r="CE50" s="88" t="s">
        <v>7</v>
      </c>
      <c r="CF50" s="88">
        <v>0</v>
      </c>
      <c r="CG50" s="111" t="s">
        <v>7</v>
      </c>
      <c r="CH50" s="111">
        <v>0</v>
      </c>
      <c r="CI50" s="88" t="s">
        <v>7</v>
      </c>
      <c r="CJ50" s="88">
        <v>0</v>
      </c>
      <c r="CK50" s="156">
        <v>35</v>
      </c>
      <c r="CL50" s="88" t="s">
        <v>7</v>
      </c>
      <c r="CM50" s="88">
        <v>0</v>
      </c>
      <c r="CN50" s="88" t="s">
        <v>31</v>
      </c>
      <c r="CO50" s="88">
        <v>0</v>
      </c>
      <c r="CP50" s="88" t="s">
        <v>31</v>
      </c>
      <c r="CQ50" s="88">
        <v>0</v>
      </c>
      <c r="CR50" s="123">
        <v>0</v>
      </c>
      <c r="CS50" s="88" t="s">
        <v>31</v>
      </c>
      <c r="CT50" s="88">
        <v>0</v>
      </c>
      <c r="CU50" s="88" t="s">
        <v>31</v>
      </c>
      <c r="CV50" s="88">
        <v>0</v>
      </c>
      <c r="CW50" s="123">
        <v>0</v>
      </c>
      <c r="CX50" s="88" t="s">
        <v>31</v>
      </c>
      <c r="CY50" s="88">
        <v>0</v>
      </c>
      <c r="CZ50" s="88" t="s">
        <v>7</v>
      </c>
      <c r="DA50" s="88">
        <v>0</v>
      </c>
      <c r="DB50" s="88" t="s">
        <v>7</v>
      </c>
      <c r="DC50" s="88">
        <v>0</v>
      </c>
      <c r="DD50" s="111" t="s">
        <v>77</v>
      </c>
      <c r="DE50" s="111">
        <v>30</v>
      </c>
      <c r="DF50" s="123">
        <v>30</v>
      </c>
      <c r="DG50" s="124">
        <v>30</v>
      </c>
      <c r="DH50" s="125">
        <v>270</v>
      </c>
      <c r="DI50" s="88" t="s">
        <v>7</v>
      </c>
      <c r="DJ50" s="88">
        <v>0</v>
      </c>
      <c r="DK50" s="88" t="s">
        <v>6</v>
      </c>
      <c r="DL50" s="88">
        <v>20</v>
      </c>
      <c r="DM50" s="88" t="s">
        <v>6</v>
      </c>
      <c r="DN50" s="88">
        <v>10</v>
      </c>
      <c r="DO50" s="88" t="s">
        <v>6</v>
      </c>
      <c r="DP50" s="88">
        <v>10</v>
      </c>
      <c r="DQ50" s="123">
        <f>SUM($DP50,$DN50,$DL50,$DJ50,$FE50,$FG50,$FI50,$FK50)</f>
        <v>40</v>
      </c>
      <c r="DR50" s="88" t="s">
        <v>7</v>
      </c>
      <c r="DS50" s="88">
        <v>0</v>
      </c>
      <c r="DT50" s="88" t="s">
        <v>91</v>
      </c>
      <c r="DU50" s="88">
        <v>40</v>
      </c>
      <c r="DV50" s="88" t="s">
        <v>6</v>
      </c>
      <c r="DW50" s="88">
        <v>20</v>
      </c>
      <c r="DX50" s="88" t="s">
        <v>7</v>
      </c>
      <c r="DY50" s="88">
        <v>0</v>
      </c>
      <c r="DZ50" s="88" t="s">
        <v>7</v>
      </c>
      <c r="EA50" s="88">
        <v>0</v>
      </c>
      <c r="EB50" s="88" t="s">
        <v>7</v>
      </c>
      <c r="EC50" s="88">
        <v>0</v>
      </c>
      <c r="ED50" s="123">
        <v>60</v>
      </c>
      <c r="EE50" s="88" t="s">
        <v>6</v>
      </c>
      <c r="EF50" s="88">
        <v>20</v>
      </c>
      <c r="EG50" s="111" t="s">
        <v>7</v>
      </c>
      <c r="EH50" s="111">
        <v>0</v>
      </c>
      <c r="EI50" s="88" t="s">
        <v>6</v>
      </c>
      <c r="EJ50" s="88">
        <v>15</v>
      </c>
      <c r="EK50" s="123">
        <f>SUM(EJ50,EH50,EF50)</f>
        <v>35</v>
      </c>
      <c r="EL50" s="126">
        <v>135</v>
      </c>
      <c r="EM50" s="182">
        <v>405</v>
      </c>
      <c r="EN50" s="88" t="s">
        <v>410</v>
      </c>
      <c r="EO50" s="88">
        <v>0</v>
      </c>
      <c r="EP50" s="88" t="s">
        <v>13</v>
      </c>
      <c r="EQ50" s="88">
        <v>0</v>
      </c>
      <c r="ER50" s="111" t="s">
        <v>420</v>
      </c>
      <c r="ES50" s="111">
        <v>10</v>
      </c>
      <c r="ET50" s="88" t="s">
        <v>7</v>
      </c>
      <c r="EU50" s="88">
        <v>0</v>
      </c>
      <c r="EV50" s="88" t="s">
        <v>7</v>
      </c>
      <c r="EW50" s="88">
        <v>0</v>
      </c>
      <c r="EX50" s="88" t="s">
        <v>31</v>
      </c>
      <c r="EY50" s="88">
        <v>0</v>
      </c>
      <c r="EZ50" s="88" t="s">
        <v>440</v>
      </c>
      <c r="FA50" s="88">
        <v>5</v>
      </c>
      <c r="FB50" s="88" t="s">
        <v>7</v>
      </c>
      <c r="FC50" s="88">
        <v>0</v>
      </c>
      <c r="FD50" s="88" t="s">
        <v>7</v>
      </c>
      <c r="FE50" s="88">
        <v>0</v>
      </c>
      <c r="FF50" s="111" t="s">
        <v>7</v>
      </c>
      <c r="FG50" s="111">
        <v>0</v>
      </c>
      <c r="FH50" s="88" t="s">
        <v>7</v>
      </c>
      <c r="FI50" s="88">
        <v>0</v>
      </c>
      <c r="FJ50" s="88" t="s">
        <v>7</v>
      </c>
      <c r="FK50" s="88">
        <v>0</v>
      </c>
      <c r="FL50" s="126">
        <v>15</v>
      </c>
      <c r="FM50" s="88"/>
      <c r="FN50" s="88"/>
      <c r="FO50" s="88"/>
      <c r="FP50" s="88"/>
      <c r="FQ50" s="88"/>
      <c r="FR50" s="88"/>
      <c r="FS50" s="88" t="s">
        <v>525</v>
      </c>
      <c r="FT50" s="88"/>
      <c r="FU50" s="88" t="s">
        <v>525</v>
      </c>
      <c r="FV50" s="88"/>
    </row>
    <row r="51" spans="1:178" s="1" customFormat="1">
      <c r="A51" s="85" t="s">
        <v>125</v>
      </c>
      <c r="B51" s="184" t="s">
        <v>678</v>
      </c>
      <c r="C51" s="184" t="s">
        <v>679</v>
      </c>
      <c r="D51" s="184" t="s">
        <v>680</v>
      </c>
      <c r="E51" s="184" t="s">
        <v>681</v>
      </c>
      <c r="F51" s="88" t="s">
        <v>7</v>
      </c>
      <c r="G51" s="88">
        <v>0</v>
      </c>
      <c r="H51" s="88" t="s">
        <v>7</v>
      </c>
      <c r="I51" s="88">
        <v>0</v>
      </c>
      <c r="J51" s="111" t="s">
        <v>624</v>
      </c>
      <c r="K51" s="88">
        <v>5</v>
      </c>
      <c r="L51" s="88" t="s">
        <v>7</v>
      </c>
      <c r="M51" s="88">
        <v>0</v>
      </c>
      <c r="N51" s="86">
        <v>5</v>
      </c>
      <c r="O51" s="88" t="s">
        <v>7</v>
      </c>
      <c r="P51" s="88">
        <v>0</v>
      </c>
      <c r="Q51" s="88" t="s">
        <v>7</v>
      </c>
      <c r="R51" s="88">
        <v>0</v>
      </c>
      <c r="S51" s="86">
        <v>0</v>
      </c>
      <c r="T51" s="88" t="s">
        <v>7</v>
      </c>
      <c r="U51" s="88">
        <v>0</v>
      </c>
      <c r="V51" s="88" t="s">
        <v>13</v>
      </c>
      <c r="W51" s="88">
        <v>0</v>
      </c>
      <c r="X51" s="88" t="s">
        <v>13</v>
      </c>
      <c r="Y51" s="88">
        <v>0</v>
      </c>
      <c r="Z51" s="88" t="s">
        <v>7</v>
      </c>
      <c r="AA51" s="88">
        <v>0</v>
      </c>
      <c r="AB51" s="86">
        <v>0</v>
      </c>
      <c r="AC51" s="88" t="s">
        <v>13</v>
      </c>
      <c r="AD51" s="88">
        <v>0</v>
      </c>
      <c r="AE51" s="88" t="s">
        <v>7</v>
      </c>
      <c r="AF51" s="88">
        <v>0</v>
      </c>
      <c r="AG51" s="88" t="s">
        <v>7</v>
      </c>
      <c r="AH51" s="88">
        <v>0</v>
      </c>
      <c r="AI51" s="88" t="s">
        <v>7</v>
      </c>
      <c r="AJ51" s="88">
        <v>0</v>
      </c>
      <c r="AK51" s="123">
        <v>5</v>
      </c>
      <c r="AL51" s="88" t="s">
        <v>7</v>
      </c>
      <c r="AM51" s="88">
        <v>0</v>
      </c>
      <c r="AN51" s="88" t="s">
        <v>13</v>
      </c>
      <c r="AO51" s="88">
        <v>0</v>
      </c>
      <c r="AP51" s="88" t="s">
        <v>13</v>
      </c>
      <c r="AQ51" s="88">
        <v>0</v>
      </c>
      <c r="AR51" s="88" t="s">
        <v>13</v>
      </c>
      <c r="AS51" s="88">
        <v>0</v>
      </c>
      <c r="AT51" s="111" t="s">
        <v>13</v>
      </c>
      <c r="AU51" s="111">
        <v>0</v>
      </c>
      <c r="AV51" s="88">
        <v>0</v>
      </c>
      <c r="AW51" s="88" t="s">
        <v>53</v>
      </c>
      <c r="AX51" s="88" t="s">
        <v>53</v>
      </c>
      <c r="AY51" s="123">
        <v>0</v>
      </c>
      <c r="AZ51" s="111" t="s">
        <v>431</v>
      </c>
      <c r="BA51" s="88">
        <v>0</v>
      </c>
      <c r="BB51" s="88" t="s">
        <v>431</v>
      </c>
      <c r="BC51" s="88">
        <v>0</v>
      </c>
      <c r="BD51" s="88" t="s">
        <v>13</v>
      </c>
      <c r="BE51" s="88">
        <v>0</v>
      </c>
      <c r="BF51" s="123">
        <v>0</v>
      </c>
      <c r="BG51" s="156">
        <v>5</v>
      </c>
      <c r="BH51" s="88" t="s">
        <v>31</v>
      </c>
      <c r="BI51" s="88">
        <v>0</v>
      </c>
      <c r="BJ51" s="88" t="s">
        <v>7</v>
      </c>
      <c r="BK51" s="88">
        <v>0</v>
      </c>
      <c r="BL51" s="88" t="s">
        <v>31</v>
      </c>
      <c r="BM51" s="88">
        <v>0</v>
      </c>
      <c r="BN51" s="88" t="s">
        <v>31</v>
      </c>
      <c r="BO51" s="88">
        <v>0</v>
      </c>
      <c r="BP51" s="88" t="s">
        <v>31</v>
      </c>
      <c r="BQ51" s="88">
        <v>0</v>
      </c>
      <c r="BR51" s="86">
        <v>0</v>
      </c>
      <c r="BS51" s="183" t="s">
        <v>488</v>
      </c>
      <c r="BT51" s="183"/>
      <c r="BU51" s="183"/>
      <c r="BV51" s="183"/>
      <c r="BW51" s="183"/>
      <c r="BX51" s="183" t="s">
        <v>488</v>
      </c>
      <c r="BY51" s="183"/>
      <c r="BZ51" s="183"/>
      <c r="CA51" s="183"/>
      <c r="CB51" s="183"/>
      <c r="CC51" s="88" t="s">
        <v>7</v>
      </c>
      <c r="CD51" s="88">
        <v>0</v>
      </c>
      <c r="CE51" s="88" t="s">
        <v>7</v>
      </c>
      <c r="CF51" s="88">
        <v>0</v>
      </c>
      <c r="CG51" s="88" t="s">
        <v>7</v>
      </c>
      <c r="CH51" s="88">
        <v>0</v>
      </c>
      <c r="CI51" s="88" t="s">
        <v>7</v>
      </c>
      <c r="CJ51" s="88">
        <v>0</v>
      </c>
      <c r="CK51" s="156">
        <v>0</v>
      </c>
      <c r="CL51" s="88" t="s">
        <v>7</v>
      </c>
      <c r="CM51" s="88">
        <v>0</v>
      </c>
      <c r="CN51" s="88" t="s">
        <v>66</v>
      </c>
      <c r="CO51" s="88">
        <v>0</v>
      </c>
      <c r="CP51" s="88" t="s">
        <v>66</v>
      </c>
      <c r="CQ51" s="88">
        <v>0</v>
      </c>
      <c r="CR51" s="123">
        <v>0</v>
      </c>
      <c r="CS51" s="88" t="s">
        <v>66</v>
      </c>
      <c r="CT51" s="88">
        <v>0</v>
      </c>
      <c r="CU51" s="88" t="s">
        <v>66</v>
      </c>
      <c r="CV51" s="88">
        <v>0</v>
      </c>
      <c r="CW51" s="123">
        <v>0</v>
      </c>
      <c r="CX51" s="88" t="s">
        <v>7</v>
      </c>
      <c r="CY51" s="88">
        <v>0</v>
      </c>
      <c r="CZ51" s="88" t="s">
        <v>7</v>
      </c>
      <c r="DA51" s="88">
        <v>0</v>
      </c>
      <c r="DB51" s="88" t="s">
        <v>7</v>
      </c>
      <c r="DC51" s="88">
        <v>0</v>
      </c>
      <c r="DD51" s="111"/>
      <c r="DE51" s="111" t="s">
        <v>682</v>
      </c>
      <c r="DF51" s="123">
        <v>0</v>
      </c>
      <c r="DG51" s="124">
        <v>0</v>
      </c>
      <c r="DH51" s="125">
        <v>5</v>
      </c>
      <c r="DI51" s="88" t="s">
        <v>7</v>
      </c>
      <c r="DJ51" s="88">
        <v>0</v>
      </c>
      <c r="DK51" s="88" t="s">
        <v>7</v>
      </c>
      <c r="DL51" s="88">
        <v>0</v>
      </c>
      <c r="DM51" s="88" t="s">
        <v>7</v>
      </c>
      <c r="DN51" s="88">
        <v>0</v>
      </c>
      <c r="DO51" s="88" t="s">
        <v>7</v>
      </c>
      <c r="DP51" s="88">
        <v>0</v>
      </c>
      <c r="DQ51" s="123">
        <f>SUM($DP51,$DN51,$DL51,$DJ51,$FE51,$FG51,$FI51,$FK51)</f>
        <v>0</v>
      </c>
      <c r="DR51" s="88" t="s">
        <v>7</v>
      </c>
      <c r="DS51" s="88">
        <v>0</v>
      </c>
      <c r="DT51" s="88" t="s">
        <v>7</v>
      </c>
      <c r="DU51" s="88">
        <v>0</v>
      </c>
      <c r="DV51" s="88" t="s">
        <v>7</v>
      </c>
      <c r="DW51" s="88">
        <v>0</v>
      </c>
      <c r="DX51" s="88" t="s">
        <v>7</v>
      </c>
      <c r="DY51" s="88">
        <v>0</v>
      </c>
      <c r="DZ51" s="88" t="s">
        <v>7</v>
      </c>
      <c r="EA51" s="88">
        <v>0</v>
      </c>
      <c r="EB51" s="88" t="s">
        <v>7</v>
      </c>
      <c r="EC51" s="88">
        <v>0</v>
      </c>
      <c r="ED51" s="123">
        <v>0</v>
      </c>
      <c r="EE51" s="88" t="s">
        <v>7</v>
      </c>
      <c r="EF51" s="88">
        <v>0</v>
      </c>
      <c r="EG51" s="88" t="s">
        <v>7</v>
      </c>
      <c r="EH51" s="88">
        <v>0</v>
      </c>
      <c r="EI51" s="88" t="s">
        <v>7</v>
      </c>
      <c r="EJ51" s="88">
        <v>0</v>
      </c>
      <c r="EK51" s="123">
        <f>SUM(EJ51,EH51,EF51)</f>
        <v>0</v>
      </c>
      <c r="EL51" s="126">
        <v>0</v>
      </c>
      <c r="EM51" s="182">
        <v>5</v>
      </c>
      <c r="EN51" s="111"/>
      <c r="EO51" s="111" t="s">
        <v>682</v>
      </c>
      <c r="EP51" s="88" t="s">
        <v>13</v>
      </c>
      <c r="EQ51" s="88">
        <v>0</v>
      </c>
      <c r="ER51" s="88"/>
      <c r="ES51" s="88">
        <v>0</v>
      </c>
      <c r="ET51" s="88"/>
      <c r="EU51" s="88">
        <v>0</v>
      </c>
      <c r="EV51" s="88" t="s">
        <v>13</v>
      </c>
      <c r="EW51" s="88">
        <v>0</v>
      </c>
      <c r="EX51" s="88" t="s">
        <v>31</v>
      </c>
      <c r="EY51" s="88">
        <v>0</v>
      </c>
      <c r="EZ51" s="88" t="s">
        <v>442</v>
      </c>
      <c r="FA51" s="88">
        <v>0</v>
      </c>
      <c r="FB51" s="88" t="s">
        <v>7</v>
      </c>
      <c r="FC51" s="88">
        <v>0</v>
      </c>
      <c r="FD51" s="88" t="s">
        <v>7</v>
      </c>
      <c r="FE51" s="88">
        <v>0</v>
      </c>
      <c r="FF51" s="88" t="s">
        <v>7</v>
      </c>
      <c r="FG51" s="88">
        <v>0</v>
      </c>
      <c r="FH51" s="88" t="s">
        <v>7</v>
      </c>
      <c r="FI51" s="88">
        <v>0</v>
      </c>
      <c r="FJ51" s="88" t="s">
        <v>7</v>
      </c>
      <c r="FK51" s="88">
        <v>0</v>
      </c>
      <c r="FL51" s="126">
        <v>0</v>
      </c>
      <c r="FM51" s="88"/>
      <c r="FN51" s="88"/>
      <c r="FO51" s="88"/>
      <c r="FP51" s="88"/>
      <c r="FQ51" s="88"/>
      <c r="FR51" s="88"/>
      <c r="FS51" s="88"/>
      <c r="FT51" s="88"/>
      <c r="FU51" s="88"/>
      <c r="FV51" s="88"/>
    </row>
    <row r="52" spans="1:178" s="1" customFormat="1" ht="20.25" customHeight="1">
      <c r="A52" s="85" t="s">
        <v>120</v>
      </c>
      <c r="B52" s="184" t="s">
        <v>683</v>
      </c>
      <c r="C52" s="184" t="s">
        <v>684</v>
      </c>
      <c r="D52" s="184" t="s">
        <v>685</v>
      </c>
      <c r="E52" s="184" t="s">
        <v>686</v>
      </c>
      <c r="F52" s="88" t="s">
        <v>6</v>
      </c>
      <c r="G52" s="88">
        <v>20</v>
      </c>
      <c r="H52" s="88" t="s">
        <v>6</v>
      </c>
      <c r="I52" s="88">
        <v>20</v>
      </c>
      <c r="J52" s="111" t="s">
        <v>624</v>
      </c>
      <c r="K52" s="88">
        <v>5</v>
      </c>
      <c r="L52" s="88" t="s">
        <v>6</v>
      </c>
      <c r="M52" s="88">
        <v>10</v>
      </c>
      <c r="N52" s="86">
        <v>35</v>
      </c>
      <c r="O52" s="88" t="s">
        <v>6</v>
      </c>
      <c r="P52" s="88">
        <v>30</v>
      </c>
      <c r="Q52" s="88" t="s">
        <v>6</v>
      </c>
      <c r="R52" s="88">
        <v>20</v>
      </c>
      <c r="S52" s="86">
        <v>50</v>
      </c>
      <c r="T52" s="111" t="s">
        <v>6</v>
      </c>
      <c r="U52" s="88">
        <v>20</v>
      </c>
      <c r="V52" s="88" t="s">
        <v>512</v>
      </c>
      <c r="W52" s="88">
        <v>50</v>
      </c>
      <c r="X52" s="88" t="s">
        <v>6</v>
      </c>
      <c r="Y52" s="88">
        <v>20</v>
      </c>
      <c r="Z52" s="88" t="s">
        <v>6</v>
      </c>
      <c r="AA52" s="88">
        <v>10</v>
      </c>
      <c r="AB52" s="86">
        <v>30</v>
      </c>
      <c r="AC52" s="88" t="s">
        <v>6</v>
      </c>
      <c r="AD52" s="88">
        <v>10</v>
      </c>
      <c r="AE52" s="88" t="s">
        <v>6</v>
      </c>
      <c r="AF52" s="88">
        <v>20</v>
      </c>
      <c r="AG52" s="88" t="s">
        <v>317</v>
      </c>
      <c r="AH52" s="88">
        <v>50</v>
      </c>
      <c r="AI52" s="88" t="s">
        <v>6</v>
      </c>
      <c r="AJ52" s="88">
        <v>30</v>
      </c>
      <c r="AK52" s="123">
        <v>395</v>
      </c>
      <c r="AL52" s="88" t="s">
        <v>6</v>
      </c>
      <c r="AM52" s="88">
        <v>20</v>
      </c>
      <c r="AN52" s="88" t="s">
        <v>6</v>
      </c>
      <c r="AO52" s="88">
        <v>10</v>
      </c>
      <c r="AP52" s="88" t="s">
        <v>23</v>
      </c>
      <c r="AQ52" s="88">
        <v>0</v>
      </c>
      <c r="AR52" s="111" t="s">
        <v>6</v>
      </c>
      <c r="AS52" s="111">
        <v>30</v>
      </c>
      <c r="AT52" s="111" t="s">
        <v>27</v>
      </c>
      <c r="AU52" s="111">
        <v>30</v>
      </c>
      <c r="AV52" s="88">
        <v>60</v>
      </c>
      <c r="AW52" s="88" t="s">
        <v>53</v>
      </c>
      <c r="AX52" s="88" t="s">
        <v>53</v>
      </c>
      <c r="AY52" s="123">
        <v>100</v>
      </c>
      <c r="AZ52" s="111">
        <v>1</v>
      </c>
      <c r="BA52" s="88">
        <v>30</v>
      </c>
      <c r="BB52" s="88">
        <v>1</v>
      </c>
      <c r="BC52" s="88">
        <v>25</v>
      </c>
      <c r="BD52" s="88" t="s">
        <v>6</v>
      </c>
      <c r="BE52" s="88">
        <v>15</v>
      </c>
      <c r="BF52" s="123">
        <v>80</v>
      </c>
      <c r="BG52" s="156">
        <v>575</v>
      </c>
      <c r="BH52" s="88" t="s">
        <v>97</v>
      </c>
      <c r="BI52" s="88">
        <v>80</v>
      </c>
      <c r="BJ52" s="88" t="s">
        <v>6</v>
      </c>
      <c r="BK52" s="88">
        <v>40</v>
      </c>
      <c r="BL52" s="88" t="s">
        <v>31</v>
      </c>
      <c r="BM52" s="88">
        <v>0</v>
      </c>
      <c r="BN52" s="88" t="s">
        <v>40</v>
      </c>
      <c r="BO52" s="88">
        <v>20</v>
      </c>
      <c r="BP52" s="88" t="s">
        <v>31</v>
      </c>
      <c r="BQ52" s="88">
        <v>0</v>
      </c>
      <c r="BR52" s="86">
        <v>20</v>
      </c>
      <c r="BS52" s="183" t="s">
        <v>687</v>
      </c>
      <c r="BT52" s="183" t="s">
        <v>553</v>
      </c>
      <c r="BU52" s="183" t="s">
        <v>688</v>
      </c>
      <c r="BV52" s="183" t="s">
        <v>560</v>
      </c>
      <c r="BW52" s="183" t="s">
        <v>689</v>
      </c>
      <c r="BX52" s="183"/>
      <c r="BY52" s="183" t="s">
        <v>488</v>
      </c>
      <c r="BZ52" s="183"/>
      <c r="CA52" s="183"/>
      <c r="CB52" s="183"/>
      <c r="CC52" s="88" t="s">
        <v>6</v>
      </c>
      <c r="CD52" s="88">
        <v>20</v>
      </c>
      <c r="CE52" s="88" t="s">
        <v>6</v>
      </c>
      <c r="CF52" s="88">
        <v>20</v>
      </c>
      <c r="CG52" s="88" t="s">
        <v>6</v>
      </c>
      <c r="CH52" s="88">
        <v>10</v>
      </c>
      <c r="CI52" s="88" t="s">
        <v>6</v>
      </c>
      <c r="CJ52" s="88">
        <v>20</v>
      </c>
      <c r="CK52" s="156">
        <v>240</v>
      </c>
      <c r="CL52" s="88" t="s">
        <v>7</v>
      </c>
      <c r="CM52" s="88">
        <v>0</v>
      </c>
      <c r="CN52" s="88" t="s">
        <v>68</v>
      </c>
      <c r="CO52" s="88">
        <v>40</v>
      </c>
      <c r="CP52" s="88" t="s">
        <v>68</v>
      </c>
      <c r="CQ52" s="88">
        <v>50</v>
      </c>
      <c r="CR52" s="123">
        <v>90</v>
      </c>
      <c r="CS52" s="88" t="s">
        <v>68</v>
      </c>
      <c r="CT52" s="88">
        <v>30</v>
      </c>
      <c r="CU52" s="88" t="s">
        <v>67</v>
      </c>
      <c r="CV52" s="88">
        <v>15</v>
      </c>
      <c r="CW52" s="123">
        <v>45</v>
      </c>
      <c r="CX52" s="88" t="s">
        <v>7</v>
      </c>
      <c r="CY52" s="88">
        <v>0</v>
      </c>
      <c r="CZ52" s="88" t="s">
        <v>31</v>
      </c>
      <c r="DA52" s="88">
        <v>0</v>
      </c>
      <c r="DB52" s="88" t="s">
        <v>7</v>
      </c>
      <c r="DC52" s="88">
        <v>0</v>
      </c>
      <c r="DD52" s="88" t="s">
        <v>77</v>
      </c>
      <c r="DE52" s="88">
        <v>30</v>
      </c>
      <c r="DF52" s="123">
        <v>30</v>
      </c>
      <c r="DG52" s="124">
        <v>165</v>
      </c>
      <c r="DH52" s="125">
        <v>980</v>
      </c>
      <c r="DI52" s="88" t="s">
        <v>6</v>
      </c>
      <c r="DJ52" s="88">
        <v>20</v>
      </c>
      <c r="DK52" s="111" t="s">
        <v>6</v>
      </c>
      <c r="DL52" s="111">
        <v>20</v>
      </c>
      <c r="DM52" s="88" t="s">
        <v>6</v>
      </c>
      <c r="DN52" s="88">
        <v>10</v>
      </c>
      <c r="DO52" s="88" t="s">
        <v>6</v>
      </c>
      <c r="DP52" s="88">
        <v>10</v>
      </c>
      <c r="DQ52" s="123">
        <f>SUM($DP52,$DN52,$DL52,$DJ52,$FE52,$FG52,$FI52,$FK52)</f>
        <v>80</v>
      </c>
      <c r="DR52" s="111" t="s">
        <v>53</v>
      </c>
      <c r="DS52" s="111">
        <v>0</v>
      </c>
      <c r="DT52" s="88" t="s">
        <v>506</v>
      </c>
      <c r="DU52" s="88">
        <v>60</v>
      </c>
      <c r="DV52" s="88" t="s">
        <v>6</v>
      </c>
      <c r="DW52" s="88">
        <v>20</v>
      </c>
      <c r="DX52" s="88" t="s">
        <v>7</v>
      </c>
      <c r="DY52" s="88">
        <v>0</v>
      </c>
      <c r="DZ52" s="88" t="s">
        <v>6</v>
      </c>
      <c r="EA52" s="88">
        <v>10</v>
      </c>
      <c r="EB52" s="88" t="s">
        <v>6</v>
      </c>
      <c r="EC52" s="88">
        <v>10</v>
      </c>
      <c r="ED52" s="123">
        <v>100</v>
      </c>
      <c r="EE52" s="88" t="s">
        <v>6</v>
      </c>
      <c r="EF52" s="88">
        <v>20</v>
      </c>
      <c r="EG52" s="88" t="s">
        <v>6</v>
      </c>
      <c r="EH52" s="88">
        <v>15</v>
      </c>
      <c r="EI52" s="88" t="s">
        <v>6</v>
      </c>
      <c r="EJ52" s="88">
        <v>15</v>
      </c>
      <c r="EK52" s="123">
        <f>SUM(EJ52,EH52,EF52)</f>
        <v>50</v>
      </c>
      <c r="EL52" s="126">
        <v>230</v>
      </c>
      <c r="EM52" s="182">
        <v>1210</v>
      </c>
      <c r="EN52" s="88" t="s">
        <v>406</v>
      </c>
      <c r="EO52" s="88">
        <v>50</v>
      </c>
      <c r="EP52" s="88" t="s">
        <v>6</v>
      </c>
      <c r="EQ52" s="88">
        <v>10</v>
      </c>
      <c r="ER52" s="88" t="s">
        <v>418</v>
      </c>
      <c r="ES52" s="88">
        <v>20</v>
      </c>
      <c r="ET52" s="88" t="s">
        <v>6</v>
      </c>
      <c r="EU52" s="88">
        <v>10</v>
      </c>
      <c r="EV52" s="88" t="s">
        <v>6</v>
      </c>
      <c r="EW52" s="88">
        <v>10</v>
      </c>
      <c r="EX52" s="88" t="s">
        <v>6</v>
      </c>
      <c r="EY52" s="88">
        <v>15</v>
      </c>
      <c r="EZ52" s="88" t="s">
        <v>441</v>
      </c>
      <c r="FA52" s="88">
        <v>5</v>
      </c>
      <c r="FB52" s="88" t="s">
        <v>6</v>
      </c>
      <c r="FC52" s="88">
        <v>10</v>
      </c>
      <c r="FD52" s="88" t="s">
        <v>7</v>
      </c>
      <c r="FE52" s="88">
        <v>0</v>
      </c>
      <c r="FF52" s="88" t="s">
        <v>6</v>
      </c>
      <c r="FG52" s="88">
        <v>10</v>
      </c>
      <c r="FH52" s="88" t="s">
        <v>6</v>
      </c>
      <c r="FI52" s="88">
        <v>5</v>
      </c>
      <c r="FJ52" s="88" t="s">
        <v>6</v>
      </c>
      <c r="FK52" s="88">
        <v>5</v>
      </c>
      <c r="FL52" s="126">
        <v>140</v>
      </c>
      <c r="FM52" s="88" t="s">
        <v>454</v>
      </c>
      <c r="FN52" s="88"/>
      <c r="FO52" s="88" t="s">
        <v>535</v>
      </c>
      <c r="FP52" s="88"/>
      <c r="FQ52" s="88" t="s">
        <v>535</v>
      </c>
      <c r="FR52" s="88"/>
      <c r="FS52" s="88" t="s">
        <v>1</v>
      </c>
      <c r="FT52" s="88"/>
      <c r="FU52" s="88" t="s">
        <v>1</v>
      </c>
      <c r="FV52" s="88"/>
    </row>
    <row r="53" spans="1:178" s="1" customFormat="1">
      <c r="A53" s="85" t="s">
        <v>694</v>
      </c>
      <c r="B53" s="184" t="s">
        <v>690</v>
      </c>
      <c r="C53" s="184" t="s">
        <v>691</v>
      </c>
      <c r="D53" s="184" t="s">
        <v>692</v>
      </c>
      <c r="E53" s="184" t="s">
        <v>693</v>
      </c>
      <c r="F53" s="88" t="s">
        <v>6</v>
      </c>
      <c r="G53" s="88">
        <v>20</v>
      </c>
      <c r="H53" s="88" t="s">
        <v>7</v>
      </c>
      <c r="I53" s="88">
        <v>0</v>
      </c>
      <c r="J53" s="111" t="s">
        <v>624</v>
      </c>
      <c r="K53" s="88">
        <v>5</v>
      </c>
      <c r="L53" s="88" t="s">
        <v>7</v>
      </c>
      <c r="M53" s="88">
        <v>0</v>
      </c>
      <c r="N53" s="86">
        <v>5</v>
      </c>
      <c r="O53" s="88" t="s">
        <v>6</v>
      </c>
      <c r="P53" s="88">
        <v>30</v>
      </c>
      <c r="Q53" s="88" t="s">
        <v>6</v>
      </c>
      <c r="R53" s="88">
        <v>20</v>
      </c>
      <c r="S53" s="86">
        <v>50</v>
      </c>
      <c r="T53" s="111" t="s">
        <v>6</v>
      </c>
      <c r="U53" s="88">
        <v>20</v>
      </c>
      <c r="V53" s="88" t="s">
        <v>18</v>
      </c>
      <c r="W53" s="88">
        <v>0</v>
      </c>
      <c r="X53" s="88" t="s">
        <v>6</v>
      </c>
      <c r="Y53" s="88">
        <v>20</v>
      </c>
      <c r="Z53" s="88" t="s">
        <v>7</v>
      </c>
      <c r="AA53" s="88">
        <v>0</v>
      </c>
      <c r="AB53" s="86">
        <v>20</v>
      </c>
      <c r="AC53" s="88" t="s">
        <v>6</v>
      </c>
      <c r="AD53" s="88">
        <v>10</v>
      </c>
      <c r="AE53" s="88" t="s">
        <v>7</v>
      </c>
      <c r="AF53" s="88">
        <v>0</v>
      </c>
      <c r="AG53" s="88" t="s">
        <v>317</v>
      </c>
      <c r="AH53" s="88">
        <v>50</v>
      </c>
      <c r="AI53" s="88" t="s">
        <v>7</v>
      </c>
      <c r="AJ53" s="88">
        <v>0</v>
      </c>
      <c r="AK53" s="123">
        <v>215</v>
      </c>
      <c r="AL53" s="88" t="s">
        <v>6</v>
      </c>
      <c r="AM53" s="88">
        <v>20</v>
      </c>
      <c r="AN53" s="88" t="s">
        <v>6</v>
      </c>
      <c r="AO53" s="88">
        <v>10</v>
      </c>
      <c r="AP53" s="88" t="s">
        <v>24</v>
      </c>
      <c r="AQ53" s="88">
        <v>10</v>
      </c>
      <c r="AR53" s="88" t="s">
        <v>6</v>
      </c>
      <c r="AS53" s="88">
        <v>30</v>
      </c>
      <c r="AT53" s="88" t="s">
        <v>27</v>
      </c>
      <c r="AU53" s="88">
        <v>30</v>
      </c>
      <c r="AV53" s="88">
        <v>60</v>
      </c>
      <c r="AW53" s="88" t="s">
        <v>53</v>
      </c>
      <c r="AX53" s="88" t="s">
        <v>53</v>
      </c>
      <c r="AY53" s="123">
        <v>110</v>
      </c>
      <c r="AZ53" s="111">
        <v>1</v>
      </c>
      <c r="BA53" s="88">
        <v>30</v>
      </c>
      <c r="BB53" s="88">
        <v>1</v>
      </c>
      <c r="BC53" s="163">
        <v>15</v>
      </c>
      <c r="BD53" s="88" t="s">
        <v>6</v>
      </c>
      <c r="BE53" s="88">
        <v>15</v>
      </c>
      <c r="BF53" s="123">
        <v>60</v>
      </c>
      <c r="BG53" s="156">
        <v>385</v>
      </c>
      <c r="BH53" s="88" t="s">
        <v>97</v>
      </c>
      <c r="BI53" s="88">
        <v>80</v>
      </c>
      <c r="BJ53" s="88" t="s">
        <v>6</v>
      </c>
      <c r="BK53" s="88">
        <v>40</v>
      </c>
      <c r="BL53" s="88" t="s">
        <v>31</v>
      </c>
      <c r="BM53" s="88">
        <v>0</v>
      </c>
      <c r="BN53" s="88" t="s">
        <v>43</v>
      </c>
      <c r="BO53" s="88">
        <v>10</v>
      </c>
      <c r="BP53" s="88" t="s">
        <v>51</v>
      </c>
      <c r="BQ53" s="88">
        <v>10</v>
      </c>
      <c r="BR53" s="86">
        <v>20</v>
      </c>
      <c r="BS53" s="183" t="s">
        <v>560</v>
      </c>
      <c r="BT53" s="183" t="s">
        <v>571</v>
      </c>
      <c r="BU53" s="183" t="s">
        <v>594</v>
      </c>
      <c r="BV53" s="183" t="s">
        <v>541</v>
      </c>
      <c r="BW53" s="183" t="s">
        <v>564</v>
      </c>
      <c r="BX53" s="183" t="s">
        <v>488</v>
      </c>
      <c r="BY53" s="183"/>
      <c r="BZ53" s="183"/>
      <c r="CA53" s="183"/>
      <c r="CB53" s="183"/>
      <c r="CC53" s="88" t="s">
        <v>7</v>
      </c>
      <c r="CD53" s="88">
        <v>0</v>
      </c>
      <c r="CE53" s="88" t="s">
        <v>6</v>
      </c>
      <c r="CF53" s="88">
        <v>20</v>
      </c>
      <c r="CG53" s="88" t="s">
        <v>7</v>
      </c>
      <c r="CH53" s="88">
        <v>0</v>
      </c>
      <c r="CI53" s="111" t="s">
        <v>6</v>
      </c>
      <c r="CJ53" s="111">
        <v>20</v>
      </c>
      <c r="CK53" s="156">
        <v>185</v>
      </c>
      <c r="CL53" s="88" t="s">
        <v>7</v>
      </c>
      <c r="CM53" s="88">
        <v>0</v>
      </c>
      <c r="CN53" s="88" t="s">
        <v>66</v>
      </c>
      <c r="CO53" s="88">
        <v>0</v>
      </c>
      <c r="CP53" s="88" t="s">
        <v>31</v>
      </c>
      <c r="CQ53" s="88">
        <v>0</v>
      </c>
      <c r="CR53" s="123">
        <v>0</v>
      </c>
      <c r="CS53" s="88" t="s">
        <v>31</v>
      </c>
      <c r="CT53" s="88">
        <v>0</v>
      </c>
      <c r="CU53" s="88" t="s">
        <v>31</v>
      </c>
      <c r="CV53" s="88">
        <v>0</v>
      </c>
      <c r="CW53" s="123">
        <v>0</v>
      </c>
      <c r="CX53" s="111" t="s">
        <v>7</v>
      </c>
      <c r="CY53" s="111">
        <v>0</v>
      </c>
      <c r="CZ53" s="88" t="s">
        <v>31</v>
      </c>
      <c r="DA53" s="88">
        <v>0</v>
      </c>
      <c r="DB53" s="88" t="s">
        <v>31</v>
      </c>
      <c r="DC53" s="88">
        <v>0</v>
      </c>
      <c r="DD53" s="111" t="s">
        <v>77</v>
      </c>
      <c r="DE53" s="111">
        <v>30</v>
      </c>
      <c r="DF53" s="123">
        <v>30</v>
      </c>
      <c r="DG53" s="124">
        <v>30</v>
      </c>
      <c r="DH53" s="125">
        <v>600</v>
      </c>
      <c r="DI53" s="88" t="s">
        <v>6</v>
      </c>
      <c r="DJ53" s="88">
        <v>20</v>
      </c>
      <c r="DK53" s="88" t="s">
        <v>7</v>
      </c>
      <c r="DL53" s="88">
        <v>0</v>
      </c>
      <c r="DM53" s="88" t="s">
        <v>6</v>
      </c>
      <c r="DN53" s="88">
        <v>10</v>
      </c>
      <c r="DO53" s="88" t="s">
        <v>6</v>
      </c>
      <c r="DP53" s="88">
        <v>10</v>
      </c>
      <c r="DQ53" s="123">
        <f>SUM($DP53,$DN53,$DL53,$DJ53,$FE53,$FG53,$FI53,$FK53)</f>
        <v>50</v>
      </c>
      <c r="DR53" s="88" t="s">
        <v>7</v>
      </c>
      <c r="DS53" s="88">
        <v>0</v>
      </c>
      <c r="DT53" s="88" t="s">
        <v>91</v>
      </c>
      <c r="DU53" s="88">
        <v>40</v>
      </c>
      <c r="DV53" s="88" t="s">
        <v>6</v>
      </c>
      <c r="DW53" s="88">
        <v>20</v>
      </c>
      <c r="DX53" s="88" t="s">
        <v>7</v>
      </c>
      <c r="DY53" s="88">
        <v>0</v>
      </c>
      <c r="DZ53" s="88" t="s">
        <v>7</v>
      </c>
      <c r="EA53" s="88">
        <v>0</v>
      </c>
      <c r="EB53" s="88" t="s">
        <v>6</v>
      </c>
      <c r="EC53" s="88">
        <v>10</v>
      </c>
      <c r="ED53" s="123">
        <v>70</v>
      </c>
      <c r="EE53" s="88" t="s">
        <v>6</v>
      </c>
      <c r="EF53" s="88">
        <v>20</v>
      </c>
      <c r="EG53" s="88" t="s">
        <v>6</v>
      </c>
      <c r="EH53" s="88">
        <v>15</v>
      </c>
      <c r="EI53" s="88" t="s">
        <v>6</v>
      </c>
      <c r="EJ53" s="88">
        <v>15</v>
      </c>
      <c r="EK53" s="123">
        <f>SUM(EJ53,EH53,EF53)</f>
        <v>50</v>
      </c>
      <c r="EL53" s="126">
        <v>170</v>
      </c>
      <c r="EM53" s="182">
        <v>770</v>
      </c>
      <c r="EN53" s="88" t="s">
        <v>407</v>
      </c>
      <c r="EO53" s="88">
        <v>30</v>
      </c>
      <c r="EP53" s="88" t="s">
        <v>7</v>
      </c>
      <c r="EQ53" s="88">
        <v>0</v>
      </c>
      <c r="ER53" s="88" t="s">
        <v>420</v>
      </c>
      <c r="ES53" s="88">
        <v>10</v>
      </c>
      <c r="ET53" s="88" t="s">
        <v>6</v>
      </c>
      <c r="EU53" s="88">
        <v>10</v>
      </c>
      <c r="EV53" s="88" t="s">
        <v>7</v>
      </c>
      <c r="EW53" s="88">
        <v>0</v>
      </c>
      <c r="EX53" s="88" t="s">
        <v>31</v>
      </c>
      <c r="EY53" s="88">
        <v>0</v>
      </c>
      <c r="EZ53" s="88" t="s">
        <v>440</v>
      </c>
      <c r="FA53" s="88">
        <v>5</v>
      </c>
      <c r="FB53" s="88" t="s">
        <v>7</v>
      </c>
      <c r="FC53" s="88">
        <v>0</v>
      </c>
      <c r="FD53" s="88" t="s">
        <v>7</v>
      </c>
      <c r="FE53" s="88">
        <v>0</v>
      </c>
      <c r="FF53" s="88" t="s">
        <v>7</v>
      </c>
      <c r="FG53" s="88">
        <v>0</v>
      </c>
      <c r="FH53" s="88" t="s">
        <v>6</v>
      </c>
      <c r="FI53" s="88">
        <v>5</v>
      </c>
      <c r="FJ53" s="88" t="s">
        <v>6</v>
      </c>
      <c r="FK53" s="88">
        <v>5</v>
      </c>
      <c r="FL53" s="126">
        <v>65</v>
      </c>
      <c r="FM53" s="88" t="s">
        <v>454</v>
      </c>
      <c r="FN53" s="88"/>
      <c r="FO53" s="88" t="s">
        <v>535</v>
      </c>
      <c r="FP53" s="88"/>
      <c r="FQ53" s="88" t="s">
        <v>535</v>
      </c>
      <c r="FR53" s="88"/>
      <c r="FS53" s="88" t="s">
        <v>1</v>
      </c>
      <c r="FT53" s="88"/>
      <c r="FU53" s="88" t="s">
        <v>1</v>
      </c>
      <c r="FV53" s="88"/>
    </row>
    <row r="54" spans="1:178">
      <c r="B54" s="184"/>
      <c r="C54" s="184"/>
      <c r="D54" s="184"/>
      <c r="E54" s="184"/>
    </row>
    <row r="84" spans="2:2">
      <c r="B84">
        <f>COUNTIF(Questionnaire!AN6:AN32,"")</f>
        <v>0</v>
      </c>
    </row>
  </sheetData>
  <sheetProtection algorithmName="SHA-512" hashValue="6e3N5lIAA1o9OsF59yGrnHE7sfYtqIAmaOqQQeoraRLNbq/LDA6BxsdD0xiwzklf/eFLUwGg6KsqSHxXhf1cog==" saltValue="doRCK8+YA2b0vOHaXql6QQ==" spinCount="100000" sheet="1" objects="1" scenarios="1"/>
  <autoFilter ref="CW3:CW38"/>
  <mergeCells count="55">
    <mergeCell ref="AI2:AJ2"/>
    <mergeCell ref="AC2:AD2"/>
    <mergeCell ref="CL2:CM2"/>
    <mergeCell ref="CK1:CK2"/>
    <mergeCell ref="AR2:AV2"/>
    <mergeCell ref="AL1:AY1"/>
    <mergeCell ref="AL2:AM2"/>
    <mergeCell ref="AP2:AQ2"/>
    <mergeCell ref="AW2:AX2"/>
    <mergeCell ref="DG1:DG2"/>
    <mergeCell ref="CX2:CY2"/>
    <mergeCell ref="CZ2:DA2"/>
    <mergeCell ref="DB2:DC2"/>
    <mergeCell ref="DD2:DE2"/>
    <mergeCell ref="CX1:DF1"/>
    <mergeCell ref="CS2:CT2"/>
    <mergeCell ref="CU2:CV2"/>
    <mergeCell ref="CL1:CR1"/>
    <mergeCell ref="CS1:CW1"/>
    <mergeCell ref="CN2:CO2"/>
    <mergeCell ref="CP2:CQ2"/>
    <mergeCell ref="A1:E2"/>
    <mergeCell ref="F2:G2"/>
    <mergeCell ref="F1:AJ1"/>
    <mergeCell ref="AN2:AO2"/>
    <mergeCell ref="BH1:CB1"/>
    <mergeCell ref="BH2:BI2"/>
    <mergeCell ref="BJ2:BK2"/>
    <mergeCell ref="BL2:BR2"/>
    <mergeCell ref="BS2:BW2"/>
    <mergeCell ref="BX2:CB2"/>
    <mergeCell ref="BG1:BG2"/>
    <mergeCell ref="AZ2:BA2"/>
    <mergeCell ref="BB2:BC2"/>
    <mergeCell ref="BD2:BE2"/>
    <mergeCell ref="AZ1:BF1"/>
    <mergeCell ref="H2:N2"/>
    <mergeCell ref="O2:S2"/>
    <mergeCell ref="V2:W2"/>
    <mergeCell ref="AG2:AH2"/>
    <mergeCell ref="T2:U2"/>
    <mergeCell ref="AE2:AF2"/>
    <mergeCell ref="X2:AB2"/>
    <mergeCell ref="FM1:FV1"/>
    <mergeCell ref="FM2:FV2"/>
    <mergeCell ref="DH1:DH2"/>
    <mergeCell ref="DI2:DQ2"/>
    <mergeCell ref="DR2:ED2"/>
    <mergeCell ref="EE2:EK2"/>
    <mergeCell ref="DI1:EK1"/>
    <mergeCell ref="FL1:FL2"/>
    <mergeCell ref="EM1:EM3"/>
    <mergeCell ref="EL1:EL2"/>
    <mergeCell ref="EN1:FA1"/>
    <mergeCell ref="EN2:FA2"/>
  </mergeCells>
  <dataValidations count="78">
    <dataValidation type="list" allowBlank="1" showInputMessage="1" showErrorMessage="1" sqref="X40:X48 X5:X34 X50:X53">
      <formula1>Q2.6.1</formula1>
    </dataValidation>
    <dataValidation type="list" allowBlank="1" showInputMessage="1" showErrorMessage="1" sqref="AR40:AR48 AR5:AR34 AR50:AR53 AP23">
      <formula1>Q2.15.1</formula1>
    </dataValidation>
    <dataValidation type="list" allowBlank="1" showInputMessage="1" showErrorMessage="1" sqref="AT28 AT45 AT47:AT48 AT10:AT16 AT8 AT5:AT6 AT43 AT21 AT18:AT19 AT40:AT41 AT24:AT26 AT30:AT34 AT52:AT53">
      <formula1>Q2.15.2</formula1>
    </dataValidation>
    <dataValidation type="list" allowBlank="1" showInputMessage="1" showErrorMessage="1" sqref="CN40:CN48 CN5:CN34 CN50:CN53">
      <formula1>Q4.2</formula1>
    </dataValidation>
    <dataValidation type="list" allowBlank="1" showInputMessage="1" showErrorMessage="1" sqref="CP40:CP48 CP5:CP34 CP50:CP53">
      <formula1>Q4.3</formula1>
    </dataValidation>
    <dataValidation type="list" allowBlank="1" showInputMessage="1" showErrorMessage="1" sqref="CS40:CS48 CS5:CS34 CS50:CS53">
      <formula1>Q4.4</formula1>
    </dataValidation>
    <dataValidation type="list" allowBlank="1" showInputMessage="1" showErrorMessage="1" sqref="CU40:CU48 CU5:CU34 CU50:CU53">
      <formula1>Q4.5</formula1>
    </dataValidation>
    <dataValidation type="list" allowBlank="1" showInputMessage="1" showErrorMessage="1" sqref="CX40:CX48 CX5:CX34 CX50:CX53">
      <formula1>Q4.6</formula1>
    </dataValidation>
    <dataValidation type="list" allowBlank="1" showInputMessage="1" showErrorMessage="1" sqref="CZ40:CZ48 CZ5:CZ34 CZ50:CZ53">
      <formula1>Q4.7</formula1>
    </dataValidation>
    <dataValidation type="list" allowBlank="1" showInputMessage="1" showErrorMessage="1" sqref="DB40:DB48 DB5:DB34 DB50:DB53">
      <formula1>Q4.8</formula1>
    </dataValidation>
    <dataValidation type="list" allowBlank="1" showInputMessage="1" showErrorMessage="1" sqref="DD40:DD48 DD5:DD34 DD50:DD53">
      <formula1>Q4.9</formula1>
    </dataValidation>
    <dataValidation type="list" allowBlank="1" showInputMessage="1" showErrorMessage="1" sqref="DI40:DI48 DI5:DI34 DI50:DI53">
      <formula1>Q7.1</formula1>
    </dataValidation>
    <dataValidation type="list" allowBlank="1" showInputMessage="1" showErrorMessage="1" sqref="DK40:DK48 DK5:DK34 DK50:DK53">
      <formula1>Q7.2</formula1>
    </dataValidation>
    <dataValidation type="list" allowBlank="1" showInputMessage="1" showErrorMessage="1" sqref="DM40:DM48 DM5:DM34 DM50:DM53">
      <formula1>Q7.3</formula1>
    </dataValidation>
    <dataValidation type="list" allowBlank="1" showInputMessage="1" showErrorMessage="1" sqref="DO40:DO48 DO5:DO32 DO34 DO50:DO53">
      <formula1>Q7.4</formula1>
    </dataValidation>
    <dataValidation type="list" allowBlank="1" showInputMessage="1" showErrorMessage="1" sqref="DR40:DR48 DR5:DR34 DR50:DR51 DR53">
      <formula1>Q7.5</formula1>
    </dataValidation>
    <dataValidation type="list" allowBlank="1" showInputMessage="1" showErrorMessage="1" sqref="DT40:DT48 DT5:DT34 DT50:DT53">
      <formula1>Q7.6</formula1>
    </dataValidation>
    <dataValidation type="list" allowBlank="1" showInputMessage="1" showErrorMessage="1" sqref="DV40:DV48 DV5:DV34 DV50:DV53">
      <formula1>Q7.7</formula1>
    </dataValidation>
    <dataValidation type="list" allowBlank="1" showInputMessage="1" showErrorMessage="1" sqref="DX40:DX48 DX5:DX34 DX50:DX53">
      <formula1>Q7.8</formula1>
    </dataValidation>
    <dataValidation type="list" allowBlank="1" showInputMessage="1" showErrorMessage="1" sqref="DZ40:DZ48 DZ5:DZ34 DZ50:DZ53">
      <formula1>Q7.9</formula1>
    </dataValidation>
    <dataValidation type="list" allowBlank="1" showInputMessage="1" showErrorMessage="1" sqref="EB40:EB48 EB5:EB34 EB50:EB53">
      <formula1>Q7.10</formula1>
    </dataValidation>
    <dataValidation type="list" allowBlank="1" showInputMessage="1" showErrorMessage="1" sqref="EE40:EE48 EE5:EE34 EE50:EE53">
      <formula1>Q7.11</formula1>
    </dataValidation>
    <dataValidation type="list" allowBlank="1" showInputMessage="1" showErrorMessage="1" sqref="EG40:EG48 EG5:EG34 EG50:EG53">
      <formula1>Q7.12</formula1>
    </dataValidation>
    <dataValidation type="list" allowBlank="1" showInputMessage="1" showErrorMessage="1" sqref="EI40:EI48 EI5:EI34 EI50:EI53">
      <formula1>Q7.13</formula1>
    </dataValidation>
    <dataValidation type="list" allowBlank="1" showInputMessage="1" showErrorMessage="1" sqref="F40:F48 F5:F34 F50:F53">
      <formula1>Q2.1</formula1>
    </dataValidation>
    <dataValidation type="list" allowBlank="1" showInputMessage="1" showErrorMessage="1" sqref="H40:H48 H5:H34 H50:H53">
      <formula1>Q2.2.1</formula1>
    </dataValidation>
    <dataValidation type="list" allowBlank="1" showInputMessage="1" showErrorMessage="1" sqref="J40:J44 J46:J48 L40:L47 L5:L34 L50:L53">
      <formula1>Q2.2.2</formula1>
    </dataValidation>
    <dataValidation type="list" allowBlank="1" showInputMessage="1" showErrorMessage="1" sqref="Q48">
      <formula1>Q2.3.2</formula1>
    </dataValidation>
    <dataValidation type="list" allowBlank="1" showInputMessage="1" showErrorMessage="1" sqref="T48">
      <formula1>Q2.4</formula1>
    </dataValidation>
    <dataValidation type="list" allowBlank="1" showInputMessage="1" showErrorMessage="1" sqref="V48">
      <formula1>Q2.5</formula1>
    </dataValidation>
    <dataValidation type="list" allowBlank="1" showInputMessage="1" showErrorMessage="1" sqref="AC40:AC48 AC5:AC34 AC50:AC53">
      <formula1>Q2.7</formula1>
    </dataValidation>
    <dataValidation type="list" allowBlank="1" showInputMessage="1" showErrorMessage="1" sqref="AE40:AE48 AE5:AE34 AE50:AE53">
      <formula1>Q2.8</formula1>
    </dataValidation>
    <dataValidation type="list" allowBlank="1" showInputMessage="1" showErrorMessage="1" sqref="AI40:AI48 AI5:AI34 AI50:AI53">
      <formula1>Q2.10</formula1>
    </dataValidation>
    <dataValidation type="list" allowBlank="1" showInputMessage="1" showErrorMessage="1" sqref="AL40:AL48 AL5:AL34 AL50:AL53">
      <formula1>Q2.12</formula1>
    </dataValidation>
    <dataValidation type="list" allowBlank="1" showInputMessage="1" showErrorMessage="1" sqref="AN48">
      <formula1>Q2.13</formula1>
    </dataValidation>
    <dataValidation type="list" allowBlank="1" showInputMessage="1" showErrorMessage="1" sqref="AP40:AP48 AP50:AP53 AP5:AP22 AP24:AP34">
      <formula1>Q2.14</formula1>
    </dataValidation>
    <dataValidation type="list" allowBlank="1" showInputMessage="1" showErrorMessage="1" sqref="AZ48">
      <formula1>Q2.17</formula1>
    </dataValidation>
    <dataValidation type="list" allowBlank="1" showInputMessage="1" showErrorMessage="1" sqref="BB48">
      <formula1>Q2.18</formula1>
    </dataValidation>
    <dataValidation type="list" allowBlank="1" showInputMessage="1" showErrorMessage="1" sqref="BD40:BD48 BD5:BD34 BD50:BD53">
      <formula1>Q2.19</formula1>
    </dataValidation>
    <dataValidation type="list" allowBlank="1" showInputMessage="1" showErrorMessage="1" sqref="BH40:BH48 BH5:BH34 BH50:BH53">
      <formula1>Q3.1</formula1>
    </dataValidation>
    <dataValidation type="list" allowBlank="1" showInputMessage="1" showErrorMessage="1" sqref="BJ40:BJ48 BJ5:BJ34 BJ50:BJ53">
      <formula1>Q3.2</formula1>
    </dataValidation>
    <dataValidation type="list" allowBlank="1" showInputMessage="1" showErrorMessage="1" sqref="BL40:BL48 BL5:BL34 BL50:BL53">
      <formula1>Q3.3.1</formula1>
    </dataValidation>
    <dataValidation type="list" allowBlank="1" showInputMessage="1" showErrorMessage="1" sqref="CL40:CL48 CL5:CL34 CL50:CL53">
      <formula1>Q4.1</formula1>
    </dataValidation>
    <dataValidation type="list" allowBlank="1" showInputMessage="1" showErrorMessage="1" sqref="EN48">
      <formula1>Q2.2.3</formula1>
    </dataValidation>
    <dataValidation type="list" allowBlank="1" showInputMessage="1" showErrorMessage="1" sqref="EP48 Z40:Z47 Z5:Z34 Z50:Z53">
      <formula1>Q2.6.2</formula1>
    </dataValidation>
    <dataValidation type="list" allowBlank="1" showInputMessage="1" showErrorMessage="1" sqref="ER48">
      <formula1>Q2.11</formula1>
    </dataValidation>
    <dataValidation type="list" allowBlank="1" showInputMessage="1" showErrorMessage="1" sqref="ET48 CC40:CC47 CC5:CC34 CC50:CC53">
      <formula1>Q3.12</formula1>
    </dataValidation>
    <dataValidation type="list" allowBlank="1" showInputMessage="1" showErrorMessage="1" sqref="EV48 CE40:CE47 CE5:CE34 CE50:CE53">
      <formula1>Q3.13</formula1>
    </dataValidation>
    <dataValidation type="list" allowBlank="1" showInputMessage="1" showErrorMessage="1" sqref="EX5:EX11 EX48">
      <formula1>Q3.14</formula1>
    </dataValidation>
    <dataValidation type="list" allowBlank="1" showInputMessage="1" showErrorMessage="1" sqref="EZ48 FB40:FB47 FB5:FB34 FB50:FB53">
      <formula1>Q3.15</formula1>
    </dataValidation>
    <dataValidation type="list" allowBlank="1" showInputMessage="1" showErrorMessage="1" sqref="O40:O48 O5:O34 O50:O53">
      <formula1>Q2.3.1</formula1>
    </dataValidation>
    <dataValidation type="list" allowBlank="1" showInputMessage="1" showErrorMessage="1" sqref="AG6">
      <formula1>$F$49:$F$52</formula1>
    </dataValidation>
    <dataValidation type="list" allowBlank="1" showInputMessage="1" showErrorMessage="1" sqref="FQ40:FQ47 FQ50:FQ52 FQ7:FQ21 FQ23:FQ34">
      <formula1>$D$267:$D$269</formula1>
    </dataValidation>
    <dataValidation type="list" allowBlank="1" showInputMessage="1" showErrorMessage="1" sqref="AG30 AG25">
      <formula1>$D$50:$D$53</formula1>
    </dataValidation>
    <dataValidation type="list" allowBlank="1" showInputMessage="1" showErrorMessage="1" sqref="AG10 AG16 AG24 AG26">
      <formula1>$F$50:$F$53</formula1>
    </dataValidation>
    <dataValidation type="list" allowBlank="1" showInputMessage="1" showErrorMessage="1" sqref="AG7:AG9 AG52:AG53 AG11:AG13 AG42 AG28:AG29 AG20:AG23">
      <formula1>$H$50:$H$53</formula1>
    </dataValidation>
    <dataValidation type="list" allowBlank="1" showInputMessage="1" showErrorMessage="1" sqref="FQ22">
      <formula1>$D$268:$D$270</formula1>
    </dataValidation>
    <dataValidation type="list" allowBlank="1" showInputMessage="1" showErrorMessage="1" sqref="AT9">
      <formula1>$D$77:$D$81</formula1>
    </dataValidation>
    <dataValidation type="list" allowBlank="1" showInputMessage="1" showErrorMessage="1" sqref="AG14:AG15">
      <formula1>$D$51:$D$54</formula1>
    </dataValidation>
    <dataValidation type="list" allowBlank="1" showInputMessage="1" showErrorMessage="1" sqref="AG18 AG44 AG46">
      <formula1>$H$51:$H$54</formula1>
    </dataValidation>
    <dataValidation type="list" allowBlank="1" showInputMessage="1" showErrorMessage="1" sqref="AT29 AT27">
      <formula1>$D$78:$D$82</formula1>
    </dataValidation>
    <dataValidation type="list" allowBlank="1" showInputMessage="1" showErrorMessage="1" sqref="FQ53">
      <formula1>$D$271:$D$273</formula1>
    </dataValidation>
    <dataValidation type="list" allowBlank="1" showInputMessage="1" showErrorMessage="1" sqref="BB5:BB34">
      <formula1>$J$92:$J$99</formula1>
    </dataValidation>
    <dataValidation type="list" allowBlank="1" showInputMessage="1" showErrorMessage="1" sqref="BN5:BN34">
      <formula1>$D$125:$D$131</formula1>
    </dataValidation>
    <dataValidation type="list" allowBlank="1" showInputMessage="1" showErrorMessage="1" sqref="BP5:BP34">
      <formula1>$J$133:$J$140</formula1>
    </dataValidation>
    <dataValidation type="list" allowBlank="1" showInputMessage="1" showErrorMessage="1" sqref="CG5:CG34">
      <formula1>$D$155:$D$156</formula1>
    </dataValidation>
    <dataValidation type="list" allowBlank="1" showInputMessage="1" showErrorMessage="1" sqref="CI5:CI34">
      <formula1>$D$164:$D$165</formula1>
    </dataValidation>
    <dataValidation type="list" allowBlank="1" showInputMessage="1" showErrorMessage="1" sqref="EV5:EV34">
      <formula1>$D$103:$D$105</formula1>
    </dataValidation>
    <dataValidation type="list" allowBlank="1" showInputMessage="1" showErrorMessage="1" sqref="EZ5:EZ34">
      <formula1>$J$160:$J$163</formula1>
    </dataValidation>
    <dataValidation type="list" allowBlank="1" showInputMessage="1" showErrorMessage="1" sqref="FD5:FD34">
      <formula1>$D$227:$D$228</formula1>
    </dataValidation>
    <dataValidation type="list" allowBlank="1" showInputMessage="1" showErrorMessage="1" sqref="FH5:FH34">
      <formula1>$D$259:$D$260</formula1>
    </dataValidation>
    <dataValidation type="list" allowBlank="1" showInputMessage="1" showErrorMessage="1" sqref="FJ5:FJ34">
      <formula1>$D$261:$D$262</formula1>
    </dataValidation>
    <dataValidation type="list" allowBlank="1" showInputMessage="1" showErrorMessage="1" sqref="FF5:FF34">
      <formula1>$D$229:$D$230</formula1>
    </dataValidation>
    <dataValidation type="list" allowBlank="1" showInputMessage="1" showErrorMessage="1" sqref="FM5:FM34">
      <formula1>$D$266:$D$268</formula1>
    </dataValidation>
    <dataValidation type="list" allowBlank="1" showInputMessage="1" showErrorMessage="1" sqref="FO5:FO34">
      <formula1>$D$269:$D$271</formula1>
    </dataValidation>
    <dataValidation type="list" allowBlank="1" showInputMessage="1" showErrorMessage="1" sqref="FS5:FS34">
      <formula1>$D$275:$D$276</formula1>
    </dataValidation>
    <dataValidation type="list" allowBlank="1" showInputMessage="1" showErrorMessage="1" sqref="FU5:FU34">
      <formula1>$D$277:$D$278</formula1>
    </dataValidation>
    <dataValidation type="list" allowBlank="1" showInputMessage="1" showErrorMessage="1" sqref="EX12:EX34">
      <formula1>$D$157:$D$159</formula1>
    </dataValidation>
  </dataValidations>
  <hyperlinks>
    <hyperlink ref="E30" r:id="rId1"/>
    <hyperlink ref="E24" r:id="rId2"/>
    <hyperlink ref="E9" r:id="rId3"/>
    <hyperlink ref="E17" r:id="rId4"/>
    <hyperlink ref="E25" r:id="rId5"/>
    <hyperlink ref="E22" r:id="rId6"/>
    <hyperlink ref="E26" r:id="rId7"/>
    <hyperlink ref="E15" r:id="rId8"/>
    <hyperlink ref="E14" r:id="rId9"/>
    <hyperlink ref="E42" r:id="rId10"/>
    <hyperlink ref="E7" r:id="rId11"/>
    <hyperlink ref="E41" r:id="rId12"/>
    <hyperlink ref="E44" r:id="rId13"/>
    <hyperlink ref="E53" r:id="rId14"/>
  </hyperlinks>
  <pageMargins left="0.7" right="0.7" top="0.75" bottom="0.75" header="0.3" footer="0.3"/>
  <pageSetup paperSize="9" scale="74" fitToWidth="0" orientation="landscape" r:id="rId15"/>
  <ignoredErrors>
    <ignoredError sqref="AU29 AH24 AH26 AH19" formula="1"/>
  </ignoredErrors>
  <legacyDrawing r:id="rId16"/>
  <extLst xmlns:x14="http://schemas.microsoft.com/office/spreadsheetml/2009/9/main">
    <ext uri="{CCE6A557-97BC-4b89-ADB6-D9C93CAAB3DF}">
      <x14:dataValidations xmlns:xm="http://schemas.microsoft.com/office/excel/2006/main" count="65">
        <x14:dataValidation type="list" allowBlank="1" showInputMessage="1" showErrorMessage="1">
          <x14:formula1>
            <xm:f>Scoring!$H$48:$H$51</xm:f>
          </x14:formula1>
          <xm:sqref>AG5</xm:sqref>
        </x14:dataValidation>
        <x14:dataValidation type="list" allowBlank="1" showInputMessage="1" showErrorMessage="1">
          <x14:formula1>
            <xm:f>Scoring!$D$48:$D$51</xm:f>
          </x14:formula1>
          <xm:sqref>AG19 AG45 AG47 AG43 AG32:AG34 AG40:AG41</xm:sqref>
        </x14:dataValidation>
        <x14:dataValidation type="list" allowBlank="1" showInputMessage="1" showErrorMessage="1">
          <x14:formula1>
            <xm:f>Scoring!$F$48:$F$51</xm:f>
          </x14:formula1>
          <xm:sqref>AG31 AG27 AG17</xm:sqref>
        </x14:dataValidation>
        <x14:dataValidation type="list" allowBlank="1" showInputMessage="1" showErrorMessage="1">
          <x14:formula1>
            <xm:f>Scoring!$D$82</xm:f>
          </x14:formula1>
          <xm:sqref>AW40:AW47 AW5:AW34</xm:sqref>
        </x14:dataValidation>
        <x14:dataValidation type="list" allowBlank="1" showInputMessage="1" showErrorMessage="1">
          <x14:formula1>
            <xm:f>Scoring!$J$92:$J$99</xm:f>
          </x14:formula1>
          <xm:sqref>BB40:BB47</xm:sqref>
        </x14:dataValidation>
        <x14:dataValidation type="list" allowBlank="1" showInputMessage="1" showErrorMessage="1">
          <x14:formula1>
            <xm:f>Scoring!$D$125:$D$131</xm:f>
          </x14:formula1>
          <xm:sqref>BN40:BN47</xm:sqref>
        </x14:dataValidation>
        <x14:dataValidation type="list" allowBlank="1" showInputMessage="1" showErrorMessage="1">
          <x14:formula1>
            <xm:f>Scoring!$J$133:$J$140</xm:f>
          </x14:formula1>
          <xm:sqref>BP40:BP47</xm:sqref>
        </x14:dataValidation>
        <x14:dataValidation type="list" allowBlank="1" showInputMessage="1" showErrorMessage="1">
          <x14:formula1>
            <xm:f>Scoring!$D$155:$D$156</xm:f>
          </x14:formula1>
          <xm:sqref>CG40:CG47</xm:sqref>
        </x14:dataValidation>
        <x14:dataValidation type="list" allowBlank="1" showInputMessage="1" showErrorMessage="1">
          <x14:formula1>
            <xm:f>Scoring!$D$164:$D$165</xm:f>
          </x14:formula1>
          <xm:sqref>CI40:CI47</xm:sqref>
        </x14:dataValidation>
        <x14:dataValidation type="list" allowBlank="1" showInputMessage="1" showErrorMessage="1">
          <x14:formula1>
            <xm:f>Scoring!$D$22:$D$27</xm:f>
          </x14:formula1>
          <xm:sqref>EN40:EN47 EN5:EN34</xm:sqref>
        </x14:dataValidation>
        <x14:dataValidation type="list" allowBlank="1" showInputMessage="1" showErrorMessage="1">
          <x14:formula1>
            <xm:f>Scoring!$D$43:$D$45</xm:f>
          </x14:formula1>
          <xm:sqref>EP40:EP47 EP5:EP34</xm:sqref>
        </x14:dataValidation>
        <x14:dataValidation type="list" allowBlank="1" showInputMessage="1" showErrorMessage="1">
          <x14:formula1>
            <xm:f>Scoring!$D$52:$D$56</xm:f>
          </x14:formula1>
          <xm:sqref>ER40:ER47 ER5:ER22 ER24:ER34</xm:sqref>
        </x14:dataValidation>
        <x14:dataValidation type="list" allowBlank="1" showInputMessage="1" showErrorMessage="1">
          <x14:formula1>
            <xm:f>Scoring!$D$80:$D$81</xm:f>
          </x14:formula1>
          <xm:sqref>ET40:ET47 ET5:ET34</xm:sqref>
        </x14:dataValidation>
        <x14:dataValidation type="list" allowBlank="1" showInputMessage="1" showErrorMessage="1">
          <x14:formula1>
            <xm:f>Scoring!$D$103:$D$105</xm:f>
          </x14:formula1>
          <xm:sqref>EV40:EV47</xm:sqref>
        </x14:dataValidation>
        <x14:dataValidation type="list" allowBlank="1" showInputMessage="1" showErrorMessage="1">
          <x14:formula1>
            <xm:f>Scoring!$J$160:$J$163</xm:f>
          </x14:formula1>
          <xm:sqref>EZ40:EZ47</xm:sqref>
        </x14:dataValidation>
        <x14:dataValidation type="list" allowBlank="1" showInputMessage="1" showErrorMessage="1">
          <x14:formula1>
            <xm:f>Scoring!$D$227:$D$228</xm:f>
          </x14:formula1>
          <xm:sqref>FD40:FD47</xm:sqref>
        </x14:dataValidation>
        <x14:dataValidation type="list" allowBlank="1" showInputMessage="1" showErrorMessage="1">
          <x14:formula1>
            <xm:f>Scoring!$J$28:$J$34</xm:f>
          </x14:formula1>
          <xm:sqref>V40:V47 V5:V34</xm:sqref>
        </x14:dataValidation>
        <x14:dataValidation type="list" allowBlank="1" showInputMessage="1" showErrorMessage="1">
          <x14:formula1>
            <xm:f>Scoring!$D$65:$D$67</xm:f>
          </x14:formula1>
          <xm:sqref>AN40:AN47 AN5:AN34</xm:sqref>
        </x14:dataValidation>
        <x14:dataValidation type="list" allowBlank="1" showInputMessage="1" showErrorMessage="1">
          <x14:formula1>
            <xm:f>Scoring!$D$229:$D$230</xm:f>
          </x14:formula1>
          <xm:sqref>FF40:FF47</xm:sqref>
        </x14:dataValidation>
        <x14:dataValidation type="list" allowBlank="1" showInputMessage="1" showErrorMessage="1">
          <x14:formula1>
            <xm:f>Scoring!$D$266:$D$268</xm:f>
          </x14:formula1>
          <xm:sqref>FM40:FM47</xm:sqref>
        </x14:dataValidation>
        <x14:dataValidation type="list" allowBlank="1" showInputMessage="1" showErrorMessage="1">
          <x14:formula1>
            <xm:f>Scoring!$D$269:$D$271</xm:f>
          </x14:formula1>
          <xm:sqref>FO40:FO47</xm:sqref>
        </x14:dataValidation>
        <x14:dataValidation type="list" allowBlank="1" showInputMessage="1" showErrorMessage="1">
          <x14:formula1>
            <xm:f>Scoring!$D$272:$D$273</xm:f>
          </x14:formula1>
          <xm:sqref>FQ6</xm:sqref>
        </x14:dataValidation>
        <x14:dataValidation type="list" allowBlank="1" showInputMessage="1" showErrorMessage="1">
          <x14:formula1>
            <xm:f>Scoring!$D$275:$D$276</xm:f>
          </x14:formula1>
          <xm:sqref>FS40:FS47</xm:sqref>
        </x14:dataValidation>
        <x14:dataValidation type="list" allowBlank="1" showInputMessage="1" showErrorMessage="1">
          <x14:formula1>
            <xm:f>Scoring!$D$277:$D$278</xm:f>
          </x14:formula1>
          <xm:sqref>FU40:FU47</xm:sqref>
        </x14:dataValidation>
        <x14:dataValidation type="list" allowBlank="1" showInputMessage="1" showErrorMessage="1">
          <x14:formula1>
            <xm:f>Scoring!$D$157:$D$159</xm:f>
          </x14:formula1>
          <xm:sqref>EX40:EX47</xm:sqref>
        </x14:dataValidation>
        <x14:dataValidation type="list" allowBlank="1" showInputMessage="1" showErrorMessage="1">
          <x14:formula1>
            <xm:f>Scoring!$D$272:$D$274</xm:f>
          </x14:formula1>
          <xm:sqref>FQ5</xm:sqref>
        </x14:dataValidation>
        <x14:dataValidation type="list" allowBlank="1" showInputMessage="1" showErrorMessage="1">
          <x14:formula1>
            <xm:f>Scoring!$D$75:$D$79</xm:f>
          </x14:formula1>
          <xm:sqref>AT22:AT23 AT42 AT46 AT7 AT44 AT20 AT17</xm:sqref>
        </x14:dataValidation>
        <x14:dataValidation type="list" allowBlank="1" showInputMessage="1" showErrorMessage="1">
          <x14:formula1>
            <xm:f>Scoring!$D$16:$D$18</xm:f>
          </x14:formula1>
          <xm:sqref>Q40:Q47 Q5:Q34</xm:sqref>
        </x14:dataValidation>
        <x14:dataValidation type="list" allowBlank="1" showInputMessage="1" showErrorMessage="1">
          <x14:formula1>
            <xm:f>Scoring!$J$85:$J$91</xm:f>
          </x14:formula1>
          <xm:sqref>AZ40:AZ47 AZ5:AZ34</xm:sqref>
        </x14:dataValidation>
        <x14:dataValidation type="list" allowBlank="1" showInputMessage="1" showErrorMessage="1">
          <x14:formula1>
            <xm:f>Scoring!$J$19:$J$21</xm:f>
          </x14:formula1>
          <xm:sqref>T40:T47 T5:T10 T12:T34</xm:sqref>
        </x14:dataValidation>
        <x14:dataValidation type="list" allowBlank="1" showInputMessage="1" showErrorMessage="1">
          <x14:formula1>
            <xm:f>Scoring!$J$9:$J$11</xm:f>
          </x14:formula1>
          <xm:sqref>J45 J5:J34</xm:sqref>
        </x14:dataValidation>
        <x14:dataValidation type="list" allowBlank="1" showInputMessage="1" showErrorMessage="1">
          <x14:formula1>
            <xm:f>[2]Scoring!#REF!</xm:f>
          </x14:formula1>
          <xm:sqref>J50:J53</xm:sqref>
        </x14:dataValidation>
        <x14:dataValidation type="list" allowBlank="1" showInputMessage="1" showErrorMessage="1">
          <x14:formula1>
            <xm:f>[2]Scoring!#REF!</xm:f>
          </x14:formula1>
          <xm:sqref>T50:T53</xm:sqref>
        </x14:dataValidation>
        <x14:dataValidation type="list" allowBlank="1" showInputMessage="1" showErrorMessage="1">
          <x14:formula1>
            <xm:f>[2]Scoring!#REF!</xm:f>
          </x14:formula1>
          <xm:sqref>AZ50:AZ53</xm:sqref>
        </x14:dataValidation>
        <x14:dataValidation type="list" allowBlank="1" showInputMessage="1" showErrorMessage="1">
          <x14:formula1>
            <xm:f>[2]Scoring!#REF!</xm:f>
          </x14:formula1>
          <xm:sqref>Q50:Q53</xm:sqref>
        </x14:dataValidation>
        <x14:dataValidation type="list" allowBlank="1" showInputMessage="1" showErrorMessage="1">
          <x14:formula1>
            <xm:f>[2]Scoring!#REF!</xm:f>
          </x14:formula1>
          <xm:sqref>AT50:AT51</xm:sqref>
        </x14:dataValidation>
        <x14:dataValidation type="list" allowBlank="1" showInputMessage="1" showErrorMessage="1">
          <x14:formula1>
            <xm:f>[2]Scoring!#REF!</xm:f>
          </x14:formula1>
          <xm:sqref>EX50:EX53</xm:sqref>
        </x14:dataValidation>
        <x14:dataValidation type="list" allowBlank="1" showInputMessage="1" showErrorMessage="1">
          <x14:formula1>
            <xm:f>[2]Scoring!#REF!</xm:f>
          </x14:formula1>
          <xm:sqref>FU50:FU53</xm:sqref>
        </x14:dataValidation>
        <x14:dataValidation type="list" allowBlank="1" showInputMessage="1" showErrorMessage="1">
          <x14:formula1>
            <xm:f>[2]Scoring!#REF!</xm:f>
          </x14:formula1>
          <xm:sqref>FS50:FS53</xm:sqref>
        </x14:dataValidation>
        <x14:dataValidation type="list" allowBlank="1" showInputMessage="1" showErrorMessage="1">
          <x14:formula1>
            <xm:f>[2]Scoring!#REF!</xm:f>
          </x14:formula1>
          <xm:sqref>FO50:FO53</xm:sqref>
        </x14:dataValidation>
        <x14:dataValidation type="list" allowBlank="1" showInputMessage="1" showErrorMessage="1">
          <x14:formula1>
            <xm:f>[2]Scoring!#REF!</xm:f>
          </x14:formula1>
          <xm:sqref>FM50:FM53</xm:sqref>
        </x14:dataValidation>
        <x14:dataValidation type="list" allowBlank="1" showInputMessage="1" showErrorMessage="1">
          <x14:formula1>
            <xm:f>[2]Scoring!#REF!</xm:f>
          </x14:formula1>
          <xm:sqref>FF50:FF53</xm:sqref>
        </x14:dataValidation>
        <x14:dataValidation type="list" allowBlank="1" showInputMessage="1" showErrorMessage="1">
          <x14:formula1>
            <xm:f>[2]Scoring!#REF!</xm:f>
          </x14:formula1>
          <xm:sqref>AN50:AN53</xm:sqref>
        </x14:dataValidation>
        <x14:dataValidation type="list" allowBlank="1" showInputMessage="1" showErrorMessage="1">
          <x14:formula1>
            <xm:f>[2]Scoring!#REF!</xm:f>
          </x14:formula1>
          <xm:sqref>V50:V53</xm:sqref>
        </x14:dataValidation>
        <x14:dataValidation type="list" allowBlank="1" showInputMessage="1" showErrorMessage="1">
          <x14:formula1>
            <xm:f>[2]Scoring!#REF!</xm:f>
          </x14:formula1>
          <xm:sqref>FJ50:FJ53</xm:sqref>
        </x14:dataValidation>
        <x14:dataValidation type="list" allowBlank="1" showInputMessage="1" showErrorMessage="1">
          <x14:formula1>
            <xm:f>[2]Scoring!#REF!</xm:f>
          </x14:formula1>
          <xm:sqref>FH50:FH53</xm:sqref>
        </x14:dataValidation>
        <x14:dataValidation type="list" allowBlank="1" showInputMessage="1" showErrorMessage="1">
          <x14:formula1>
            <xm:f>[2]Scoring!#REF!</xm:f>
          </x14:formula1>
          <xm:sqref>FD50:FD53</xm:sqref>
        </x14:dataValidation>
        <x14:dataValidation type="list" allowBlank="1" showInputMessage="1" showErrorMessage="1">
          <x14:formula1>
            <xm:f>[2]Scoring!#REF!</xm:f>
          </x14:formula1>
          <xm:sqref>EZ50:EZ53</xm:sqref>
        </x14:dataValidation>
        <x14:dataValidation type="list" allowBlank="1" showInputMessage="1" showErrorMessage="1">
          <x14:formula1>
            <xm:f>[2]Scoring!#REF!</xm:f>
          </x14:formula1>
          <xm:sqref>EV50:EV53</xm:sqref>
        </x14:dataValidation>
        <x14:dataValidation type="list" allowBlank="1" showInputMessage="1" showErrorMessage="1">
          <x14:formula1>
            <xm:f>[2]Scoring!#REF!</xm:f>
          </x14:formula1>
          <xm:sqref>ET50:ET53</xm:sqref>
        </x14:dataValidation>
        <x14:dataValidation type="list" allowBlank="1" showInputMessage="1" showErrorMessage="1">
          <x14:formula1>
            <xm:f>[2]Scoring!#REF!</xm:f>
          </x14:formula1>
          <xm:sqref>ER50:ER53</xm:sqref>
        </x14:dataValidation>
        <x14:dataValidation type="list" allowBlank="1" showInputMessage="1" showErrorMessage="1">
          <x14:formula1>
            <xm:f>[2]Scoring!#REF!</xm:f>
          </x14:formula1>
          <xm:sqref>EP50:EP53</xm:sqref>
        </x14:dataValidation>
        <x14:dataValidation type="list" allowBlank="1" showInputMessage="1" showErrorMessage="1">
          <x14:formula1>
            <xm:f>[2]Scoring!#REF!</xm:f>
          </x14:formula1>
          <xm:sqref>EN50:EN53</xm:sqref>
        </x14:dataValidation>
        <x14:dataValidation type="list" allowBlank="1" showInputMessage="1" showErrorMessage="1">
          <x14:formula1>
            <xm:f>[2]Scoring!#REF!</xm:f>
          </x14:formula1>
          <xm:sqref>CI50:CI53</xm:sqref>
        </x14:dataValidation>
        <x14:dataValidation type="list" allowBlank="1" showInputMessage="1" showErrorMessage="1">
          <x14:formula1>
            <xm:f>[2]Scoring!#REF!</xm:f>
          </x14:formula1>
          <xm:sqref>CG50:CG53</xm:sqref>
        </x14:dataValidation>
        <x14:dataValidation type="list" allowBlank="1" showInputMessage="1" showErrorMessage="1">
          <x14:formula1>
            <xm:f>[2]Scoring!#REF!</xm:f>
          </x14:formula1>
          <xm:sqref>BP50:BP53</xm:sqref>
        </x14:dataValidation>
        <x14:dataValidation type="list" allowBlank="1" showInputMessage="1" showErrorMessage="1">
          <x14:formula1>
            <xm:f>[2]Scoring!#REF!</xm:f>
          </x14:formula1>
          <xm:sqref>BN50:BN53</xm:sqref>
        </x14:dataValidation>
        <x14:dataValidation type="list" allowBlank="1" showInputMessage="1" showErrorMessage="1">
          <x14:formula1>
            <xm:f>[2]Scoring!#REF!</xm:f>
          </x14:formula1>
          <xm:sqref>BB50:BB53</xm:sqref>
        </x14:dataValidation>
        <x14:dataValidation type="list" allowBlank="1" showInputMessage="1" showErrorMessage="1">
          <x14:formula1>
            <xm:f>[2]Scoring!#REF!</xm:f>
          </x14:formula1>
          <xm:sqref>AW50:AW53</xm:sqref>
        </x14:dataValidation>
        <x14:dataValidation type="list" allowBlank="1" showInputMessage="1" showErrorMessage="1">
          <x14:formula1>
            <xm:f>[2]Scoring!#REF!</xm:f>
          </x14:formula1>
          <xm:sqref>AG50:AG51</xm:sqref>
        </x14:dataValidation>
        <x14:dataValidation type="list" allowBlank="1" showInputMessage="1" showErrorMessage="1">
          <x14:formula1>
            <xm:f>[2]Scoring!#REF!</xm:f>
          </x14:formula1>
          <xm:sqref>DR52</xm:sqref>
        </x14:dataValidation>
        <x14:dataValidation type="list" allowBlank="1" showInputMessage="1" showErrorMessage="1">
          <x14:formula1>
            <xm:f>[3]Scoring!#REF!</xm:f>
          </x14:formula1>
          <xm:sqref>T11</xm:sqref>
        </x14:dataValidation>
        <x14:dataValidation type="list" allowBlank="1" showInputMessage="1" showErrorMessage="1">
          <x14:formula1>
            <xm:f>Scoring!$D$52:$D$56</xm:f>
          </x14:formula1>
          <xm:sqref>ER23</xm:sqref>
        </x14:dataValidation>
        <x14:dataValidation type="list" allowBlank="1" showInputMessage="1" showErrorMessage="1">
          <x14:formula1>
            <xm:f>Scoring!$D$231:$D$232</xm:f>
          </x14:formula1>
          <xm:sqref>FH40:FH47</xm:sqref>
        </x14:dataValidation>
        <x14:dataValidation type="list" allowBlank="1" showInputMessage="1" showErrorMessage="1">
          <x14:formula1>
            <xm:f>Scoring!$D$233:$D$234</xm:f>
          </x14:formula1>
          <xm:sqref>FJ40:FJ47</xm:sqref>
        </x14:dataValidation>
      </x14:dataValidations>
    </ext>
  </extLst>
</worksheet>
</file>

<file path=xl/worksheets/sheet3.xml><?xml version="1.0" encoding="utf-8"?>
<worksheet xmlns="http://schemas.openxmlformats.org/spreadsheetml/2006/main" xmlns:r="http://schemas.openxmlformats.org/officeDocument/2006/relationships">
  <sheetPr>
    <pageSetUpPr fitToPage="1"/>
  </sheetPr>
  <dimension ref="A1:AA85"/>
  <sheetViews>
    <sheetView zoomScale="80" zoomScaleNormal="80" workbookViewId="0">
      <pane ySplit="1" topLeftCell="A2" activePane="bottomLeft" state="frozen"/>
      <selection pane="bottomLeft" activeCell="B33" sqref="B30:B33"/>
    </sheetView>
  </sheetViews>
  <sheetFormatPr baseColWidth="10" defaultColWidth="9.140625" defaultRowHeight="15"/>
  <cols>
    <col min="1" max="1" width="19.7109375" bestFit="1" customWidth="1"/>
    <col min="2" max="2" width="9.28515625" customWidth="1"/>
    <col min="3" max="3" width="12" customWidth="1"/>
    <col min="4" max="4" width="9" customWidth="1"/>
    <col min="5" max="5" width="8.85546875" customWidth="1"/>
    <col min="6" max="6" width="9.85546875" customWidth="1"/>
    <col min="7" max="7" width="10.85546875" customWidth="1"/>
    <col min="8" max="8" width="8.42578125" customWidth="1"/>
    <col min="9" max="9" width="8.140625" customWidth="1"/>
    <col min="10" max="10" width="7.140625" customWidth="1"/>
    <col min="11" max="11" width="10" customWidth="1"/>
    <col min="12" max="12" width="10.5703125" customWidth="1"/>
    <col min="13" max="13" width="10.28515625" customWidth="1"/>
    <col min="14" max="14" width="10.7109375" customWidth="1"/>
    <col min="15" max="15" width="20.85546875" customWidth="1"/>
    <col min="16" max="16" width="8.85546875" style="163" customWidth="1"/>
    <col min="17" max="17" width="14.85546875" customWidth="1"/>
    <col min="18" max="18" width="7.7109375" style="163" customWidth="1"/>
    <col min="19" max="19" width="19" customWidth="1"/>
    <col min="20" max="20" width="7.5703125" style="163" customWidth="1"/>
  </cols>
  <sheetData>
    <row r="1" spans="1:27" ht="27" thickBot="1">
      <c r="A1" s="161" t="s">
        <v>227</v>
      </c>
      <c r="B1" s="259" t="s">
        <v>274</v>
      </c>
      <c r="C1" s="260" t="s">
        <v>273</v>
      </c>
      <c r="D1" s="260" t="s">
        <v>260</v>
      </c>
      <c r="E1" s="261" t="s">
        <v>272</v>
      </c>
      <c r="F1" s="261" t="s">
        <v>271</v>
      </c>
      <c r="G1" s="261" t="s">
        <v>270</v>
      </c>
      <c r="H1" s="261" t="s">
        <v>269</v>
      </c>
      <c r="I1" s="262" t="s">
        <v>268</v>
      </c>
      <c r="J1" s="262" t="s">
        <v>267</v>
      </c>
      <c r="K1" s="262" t="s">
        <v>266</v>
      </c>
      <c r="L1" s="263" t="s">
        <v>265</v>
      </c>
      <c r="M1" s="263" t="s">
        <v>264</v>
      </c>
      <c r="N1" s="264" t="s">
        <v>263</v>
      </c>
      <c r="O1" s="383" t="s">
        <v>381</v>
      </c>
      <c r="P1" s="384"/>
      <c r="Q1" s="383" t="s">
        <v>307</v>
      </c>
      <c r="R1" s="384"/>
      <c r="S1" s="385" t="s">
        <v>380</v>
      </c>
      <c r="T1" s="386"/>
      <c r="V1" s="163"/>
      <c r="W1" s="163"/>
      <c r="X1" s="163"/>
      <c r="Y1" s="163"/>
    </row>
    <row r="2" spans="1:27" ht="15.75" thickBot="1">
      <c r="A2" s="162" t="s">
        <v>352</v>
      </c>
      <c r="B2" s="266">
        <f>Questionnaire!AK4</f>
        <v>400</v>
      </c>
      <c r="C2" s="115">
        <f>Questionnaire!AY4</f>
        <v>140</v>
      </c>
      <c r="D2" s="115">
        <f>Questionnaire!BF4</f>
        <v>80</v>
      </c>
      <c r="E2" s="115">
        <v>90</v>
      </c>
      <c r="F2" s="115">
        <f>Questionnaire!CK4</f>
        <v>300</v>
      </c>
      <c r="G2" s="115">
        <f>Questionnaire!ED4</f>
        <v>140</v>
      </c>
      <c r="H2" s="115">
        <v>50</v>
      </c>
      <c r="I2" s="115">
        <f>Questionnaire!CR4</f>
        <v>120</v>
      </c>
      <c r="J2" s="115">
        <f>Questionnaire!CW4</f>
        <v>60</v>
      </c>
      <c r="K2" s="115">
        <f>Questionnaire!DF4</f>
        <v>120</v>
      </c>
      <c r="L2" s="115">
        <f>Questionnaire!BG4</f>
        <v>620</v>
      </c>
      <c r="M2" s="115">
        <f>Questionnaire!CK4</f>
        <v>300</v>
      </c>
      <c r="N2" s="267">
        <f>Questionnaire!DG4</f>
        <v>300</v>
      </c>
      <c r="O2" s="171">
        <f>Questionnaire!DH4</f>
        <v>1220</v>
      </c>
      <c r="P2" s="170"/>
      <c r="Q2" s="171">
        <f>Questionnaire!EL4</f>
        <v>280</v>
      </c>
      <c r="R2" s="170"/>
      <c r="S2" s="171">
        <f>Questionnaire!EM4</f>
        <v>1500</v>
      </c>
      <c r="T2" s="170"/>
      <c r="V2" s="163"/>
      <c r="W2" s="162" t="s">
        <v>352</v>
      </c>
      <c r="X2" s="137">
        <v>1500</v>
      </c>
      <c r="Y2" s="163"/>
      <c r="Z2" s="163"/>
      <c r="AA2" s="163"/>
    </row>
    <row r="3" spans="1:27">
      <c r="A3" s="168" t="s">
        <v>141</v>
      </c>
      <c r="B3" s="172">
        <f>Questionnaire!AK5</f>
        <v>315</v>
      </c>
      <c r="C3" s="138">
        <f>Questionnaire!AY5</f>
        <v>140</v>
      </c>
      <c r="D3" s="138">
        <f>Questionnaire!BF5</f>
        <v>80</v>
      </c>
      <c r="E3" s="138">
        <f>Questionnaire!DQ5</f>
        <v>70</v>
      </c>
      <c r="F3" s="138">
        <f>Questionnaire!CK5</f>
        <v>240</v>
      </c>
      <c r="G3" s="138">
        <f>Questionnaire!ED5</f>
        <v>120</v>
      </c>
      <c r="H3" s="138">
        <f>Questionnaire!EK5</f>
        <v>50</v>
      </c>
      <c r="I3" s="138">
        <f>Questionnaire!CR5</f>
        <v>70</v>
      </c>
      <c r="J3" s="138">
        <f>Questionnaire!CW5</f>
        <v>15</v>
      </c>
      <c r="K3" s="138">
        <f>Questionnaire!DF5</f>
        <v>50</v>
      </c>
      <c r="L3" s="138">
        <f>Questionnaire!BG5</f>
        <v>535</v>
      </c>
      <c r="M3" s="138">
        <f>Questionnaire!CK5</f>
        <v>240</v>
      </c>
      <c r="N3" s="138">
        <f>Questionnaire!DG5</f>
        <v>135</v>
      </c>
      <c r="O3" s="171">
        <f>Questionnaire!DH5</f>
        <v>910</v>
      </c>
      <c r="P3" s="226">
        <f>O3/$O$2</f>
        <v>0.74590163934426235</v>
      </c>
      <c r="Q3" s="171">
        <f>Questionnaire!EL5</f>
        <v>240</v>
      </c>
      <c r="R3" s="228">
        <f>Q3/$Q$2</f>
        <v>0.8571428571428571</v>
      </c>
      <c r="S3" s="136">
        <f>Questionnaire!EM5</f>
        <v>1150</v>
      </c>
      <c r="T3" s="228">
        <f>S3/$S$2</f>
        <v>0.76666666666666672</v>
      </c>
      <c r="V3" s="163">
        <v>1</v>
      </c>
      <c r="W3" s="169" t="s">
        <v>128</v>
      </c>
      <c r="X3" s="136">
        <v>1445</v>
      </c>
      <c r="Y3" s="228">
        <v>0.96333333333333337</v>
      </c>
      <c r="Z3" s="163"/>
      <c r="AA3" s="163"/>
    </row>
    <row r="4" spans="1:27">
      <c r="A4" s="160" t="s">
        <v>140</v>
      </c>
      <c r="B4" s="172">
        <f>Questionnaire!AK6</f>
        <v>295</v>
      </c>
      <c r="C4" s="138">
        <f>Questionnaire!AY6</f>
        <v>120</v>
      </c>
      <c r="D4" s="138">
        <f>Questionnaire!BF6</f>
        <v>65</v>
      </c>
      <c r="E4" s="138">
        <f>Questionnaire!DQ6</f>
        <v>50</v>
      </c>
      <c r="F4" s="138">
        <f>Questionnaire!CK6</f>
        <v>205</v>
      </c>
      <c r="G4" s="138">
        <f>Questionnaire!ED6</f>
        <v>130</v>
      </c>
      <c r="H4" s="138">
        <f>Questionnaire!EK6</f>
        <v>50</v>
      </c>
      <c r="I4" s="138">
        <f>Questionnaire!CR6</f>
        <v>40</v>
      </c>
      <c r="J4" s="138">
        <f>Questionnaire!CW6</f>
        <v>15</v>
      </c>
      <c r="K4" s="138">
        <f>Questionnaire!DF6</f>
        <v>50</v>
      </c>
      <c r="L4" s="138">
        <f>Questionnaire!BG6</f>
        <v>480</v>
      </c>
      <c r="M4" s="138">
        <f>Questionnaire!CK6</f>
        <v>205</v>
      </c>
      <c r="N4" s="138">
        <f>Questionnaire!DG6</f>
        <v>105</v>
      </c>
      <c r="O4" s="172">
        <f>Questionnaire!DH6</f>
        <v>790</v>
      </c>
      <c r="P4" s="227">
        <f t="shared" ref="P4:P30" si="0">O4/$O$2</f>
        <v>0.64754098360655743</v>
      </c>
      <c r="Q4" s="172">
        <f>Questionnaire!EL6</f>
        <v>230</v>
      </c>
      <c r="R4" s="229">
        <f t="shared" ref="R4:R30" si="1">Q4/$Q$2</f>
        <v>0.8214285714285714</v>
      </c>
      <c r="S4" s="138">
        <f>Questionnaire!EM6</f>
        <v>1020</v>
      </c>
      <c r="T4" s="229">
        <f t="shared" ref="T4:T30" si="2">S4/$S$2</f>
        <v>0.68</v>
      </c>
      <c r="V4" s="163">
        <v>2</v>
      </c>
      <c r="W4" s="169" t="s">
        <v>114</v>
      </c>
      <c r="X4" s="138">
        <v>1410</v>
      </c>
      <c r="Y4" s="229">
        <v>0.94</v>
      </c>
      <c r="Z4" s="163"/>
      <c r="AA4" s="163"/>
    </row>
    <row r="5" spans="1:27">
      <c r="A5" s="160" t="s">
        <v>139</v>
      </c>
      <c r="B5" s="172">
        <f>Questionnaire!AK7</f>
        <v>360</v>
      </c>
      <c r="C5" s="138">
        <f>Questionnaire!AY7</f>
        <v>140</v>
      </c>
      <c r="D5" s="138">
        <f>Questionnaire!BF7</f>
        <v>70</v>
      </c>
      <c r="E5" s="138">
        <f>Questionnaire!DQ7</f>
        <v>75</v>
      </c>
      <c r="F5" s="138">
        <f>Questionnaire!CK7</f>
        <v>220</v>
      </c>
      <c r="G5" s="138">
        <f>Questionnaire!ED7</f>
        <v>90</v>
      </c>
      <c r="H5" s="138">
        <f>Questionnaire!EK7</f>
        <v>50</v>
      </c>
      <c r="I5" s="138">
        <f>Questionnaire!CR7</f>
        <v>40</v>
      </c>
      <c r="J5" s="138">
        <f>Questionnaire!CW7</f>
        <v>30</v>
      </c>
      <c r="K5" s="138">
        <f>Questionnaire!DF7</f>
        <v>60</v>
      </c>
      <c r="L5" s="138">
        <f>Questionnaire!BG7</f>
        <v>570</v>
      </c>
      <c r="M5" s="138">
        <f>Questionnaire!CK7</f>
        <v>220</v>
      </c>
      <c r="N5" s="138">
        <f>Questionnaire!DG7</f>
        <v>130</v>
      </c>
      <c r="O5" s="172">
        <f>Questionnaire!DH7</f>
        <v>920</v>
      </c>
      <c r="P5" s="227">
        <f t="shared" si="0"/>
        <v>0.75409836065573765</v>
      </c>
      <c r="Q5" s="172">
        <f>Questionnaire!EL7</f>
        <v>215</v>
      </c>
      <c r="R5" s="229">
        <f t="shared" si="1"/>
        <v>0.7678571428571429</v>
      </c>
      <c r="S5" s="138">
        <f>Questionnaire!EM7</f>
        <v>1135</v>
      </c>
      <c r="T5" s="229">
        <f t="shared" si="2"/>
        <v>0.75666666666666671</v>
      </c>
      <c r="V5" s="163">
        <v>3</v>
      </c>
      <c r="W5" s="169" t="s">
        <v>121</v>
      </c>
      <c r="X5" s="138">
        <v>1380</v>
      </c>
      <c r="Y5" s="229">
        <v>0.92</v>
      </c>
      <c r="Z5" s="163"/>
      <c r="AA5" s="163"/>
    </row>
    <row r="6" spans="1:27">
      <c r="A6" s="160" t="s">
        <v>138</v>
      </c>
      <c r="B6" s="172">
        <f>Questionnaire!AK8</f>
        <v>270</v>
      </c>
      <c r="C6" s="138">
        <f>Questionnaire!AY8</f>
        <v>110</v>
      </c>
      <c r="D6" s="138">
        <f>Questionnaire!BF8</f>
        <v>80</v>
      </c>
      <c r="E6" s="138">
        <f>Questionnaire!DQ8</f>
        <v>80</v>
      </c>
      <c r="F6" s="138">
        <f>Questionnaire!CK8</f>
        <v>255</v>
      </c>
      <c r="G6" s="138">
        <f>Questionnaire!ED8</f>
        <v>120</v>
      </c>
      <c r="H6" s="138">
        <f>Questionnaire!EK8</f>
        <v>50</v>
      </c>
      <c r="I6" s="138">
        <f>Questionnaire!CR8</f>
        <v>90</v>
      </c>
      <c r="J6" s="138">
        <f>Questionnaire!CW8</f>
        <v>60</v>
      </c>
      <c r="K6" s="191">
        <f>Questionnaire!DF8</f>
        <v>30</v>
      </c>
      <c r="L6" s="138">
        <f>Questionnaire!BG8</f>
        <v>460</v>
      </c>
      <c r="M6" s="138">
        <f>Questionnaire!CK8</f>
        <v>255</v>
      </c>
      <c r="N6" s="191">
        <f>Questionnaire!DG8</f>
        <v>180</v>
      </c>
      <c r="O6" s="172">
        <f>Questionnaire!DH8</f>
        <v>895</v>
      </c>
      <c r="P6" s="227">
        <f t="shared" si="0"/>
        <v>0.73360655737704916</v>
      </c>
      <c r="Q6" s="172">
        <f>Questionnaire!EL8</f>
        <v>250</v>
      </c>
      <c r="R6" s="229">
        <f t="shared" si="1"/>
        <v>0.8928571428571429</v>
      </c>
      <c r="S6" s="138">
        <f>Questionnaire!EM8</f>
        <v>1145</v>
      </c>
      <c r="T6" s="229">
        <f t="shared" si="2"/>
        <v>0.76333333333333331</v>
      </c>
      <c r="V6" s="163">
        <v>4</v>
      </c>
      <c r="W6" s="169" t="s">
        <v>132</v>
      </c>
      <c r="X6" s="138">
        <v>1365</v>
      </c>
      <c r="Y6" s="229">
        <v>0.91</v>
      </c>
      <c r="Z6" s="163"/>
      <c r="AA6" s="163"/>
    </row>
    <row r="7" spans="1:27" ht="15" customHeight="1">
      <c r="A7" s="160" t="s">
        <v>137</v>
      </c>
      <c r="B7" s="172">
        <f>Questionnaire!AK9</f>
        <v>325</v>
      </c>
      <c r="C7" s="138">
        <f>Questionnaire!AY9</f>
        <v>140</v>
      </c>
      <c r="D7" s="138">
        <f>Questionnaire!BF9</f>
        <v>70</v>
      </c>
      <c r="E7" s="138">
        <f>Questionnaire!DQ9</f>
        <v>50</v>
      </c>
      <c r="F7" s="138">
        <f>Questionnaire!CK9</f>
        <v>255</v>
      </c>
      <c r="G7" s="138">
        <f>Questionnaire!ED9</f>
        <v>80</v>
      </c>
      <c r="H7" s="138">
        <f>Questionnaire!EK9</f>
        <v>50</v>
      </c>
      <c r="I7" s="138">
        <f>Questionnaire!CR9</f>
        <v>70</v>
      </c>
      <c r="J7" s="191">
        <f>Questionnaire!CW9</f>
        <v>60</v>
      </c>
      <c r="K7" s="138">
        <f>Questionnaire!DF9</f>
        <v>30</v>
      </c>
      <c r="L7" s="138">
        <f>Questionnaire!BG9</f>
        <v>535</v>
      </c>
      <c r="M7" s="138">
        <f>Questionnaire!CK9</f>
        <v>255</v>
      </c>
      <c r="N7" s="138">
        <f>Questionnaire!DG9</f>
        <v>160</v>
      </c>
      <c r="O7" s="172">
        <f>Questionnaire!DH9</f>
        <v>950</v>
      </c>
      <c r="P7" s="227">
        <f t="shared" si="0"/>
        <v>0.77868852459016391</v>
      </c>
      <c r="Q7" s="172">
        <f>Questionnaire!EL9</f>
        <v>180</v>
      </c>
      <c r="R7" s="229">
        <f t="shared" si="1"/>
        <v>0.6428571428571429</v>
      </c>
      <c r="S7" s="138">
        <f>Questionnaire!EM9</f>
        <v>1130</v>
      </c>
      <c r="T7" s="229">
        <f t="shared" si="2"/>
        <v>0.7533333333333333</v>
      </c>
      <c r="V7" s="163">
        <v>5</v>
      </c>
      <c r="W7" s="169" t="s">
        <v>133</v>
      </c>
      <c r="X7" s="138">
        <v>1355</v>
      </c>
      <c r="Y7" s="229">
        <v>0.90333333333333332</v>
      </c>
      <c r="Z7" s="163"/>
      <c r="AA7" s="163"/>
    </row>
    <row r="8" spans="1:27" ht="15" customHeight="1">
      <c r="A8" s="160" t="s">
        <v>136</v>
      </c>
      <c r="B8" s="172">
        <f>Questionnaire!AK10</f>
        <v>385</v>
      </c>
      <c r="C8" s="138">
        <f>Questionnaire!AY10</f>
        <v>100</v>
      </c>
      <c r="D8" s="138">
        <f>Questionnaire!BF10</f>
        <v>70</v>
      </c>
      <c r="E8" s="138">
        <f>Questionnaire!DQ10</f>
        <v>50</v>
      </c>
      <c r="F8" s="138">
        <f>Questionnaire!CK10</f>
        <v>170</v>
      </c>
      <c r="G8" s="138">
        <f>Questionnaire!ED10</f>
        <v>120</v>
      </c>
      <c r="H8" s="138">
        <f>Questionnaire!EK10</f>
        <v>30</v>
      </c>
      <c r="I8" s="138">
        <f>Questionnaire!CR10</f>
        <v>30</v>
      </c>
      <c r="J8" s="138">
        <f>Questionnaire!CW10</f>
        <v>0</v>
      </c>
      <c r="K8" s="138">
        <f>Questionnaire!DF10</f>
        <v>60</v>
      </c>
      <c r="L8" s="138">
        <f>Questionnaire!BG10</f>
        <v>555</v>
      </c>
      <c r="M8" s="138">
        <f>Questionnaire!CK10</f>
        <v>170</v>
      </c>
      <c r="N8" s="138">
        <f>Questionnaire!DG10</f>
        <v>90</v>
      </c>
      <c r="O8" s="172">
        <f>Questionnaire!DH10</f>
        <v>815</v>
      </c>
      <c r="P8" s="227">
        <f t="shared" si="0"/>
        <v>0.66803278688524592</v>
      </c>
      <c r="Q8" s="172">
        <f>Questionnaire!EL10</f>
        <v>200</v>
      </c>
      <c r="R8" s="229">
        <f t="shared" si="1"/>
        <v>0.7142857142857143</v>
      </c>
      <c r="S8" s="138">
        <f>Questionnaire!EM10</f>
        <v>1015</v>
      </c>
      <c r="T8" s="229">
        <f t="shared" si="2"/>
        <v>0.67666666666666664</v>
      </c>
      <c r="V8" s="163">
        <v>6</v>
      </c>
      <c r="W8" s="169" t="s">
        <v>123</v>
      </c>
      <c r="X8" s="138">
        <v>1270</v>
      </c>
      <c r="Y8" s="229">
        <v>0.84666666666666668</v>
      </c>
      <c r="Z8" s="163"/>
      <c r="AA8" s="163"/>
    </row>
    <row r="9" spans="1:27" ht="15" customHeight="1">
      <c r="A9" s="160" t="s">
        <v>135</v>
      </c>
      <c r="B9" s="172">
        <f>Questionnaire!AK11</f>
        <v>245</v>
      </c>
      <c r="C9" s="138">
        <f>Questionnaire!AY11</f>
        <v>120</v>
      </c>
      <c r="D9" s="138">
        <f>Questionnaire!BF11</f>
        <v>75</v>
      </c>
      <c r="E9" s="138">
        <f>Questionnaire!DQ11</f>
        <v>20</v>
      </c>
      <c r="F9" s="138">
        <f>Questionnaire!CK11</f>
        <v>135</v>
      </c>
      <c r="G9" s="138">
        <f>Questionnaire!ED11</f>
        <v>90</v>
      </c>
      <c r="H9" s="138">
        <f>Questionnaire!EK11</f>
        <v>50</v>
      </c>
      <c r="I9" s="138">
        <f>Questionnaire!CR11</f>
        <v>20</v>
      </c>
      <c r="J9" s="138">
        <f>Questionnaire!CW11</f>
        <v>15</v>
      </c>
      <c r="K9" s="138">
        <f>Questionnaire!DF11</f>
        <v>100</v>
      </c>
      <c r="L9" s="138">
        <f>Questionnaire!BG11</f>
        <v>440</v>
      </c>
      <c r="M9" s="138">
        <f>Questionnaire!CK11</f>
        <v>135</v>
      </c>
      <c r="N9" s="138">
        <f>Questionnaire!DG11</f>
        <v>135</v>
      </c>
      <c r="O9" s="172">
        <f>Questionnaire!DH11</f>
        <v>710</v>
      </c>
      <c r="P9" s="227">
        <f t="shared" si="0"/>
        <v>0.58196721311475408</v>
      </c>
      <c r="Q9" s="172">
        <f>Questionnaire!EL11</f>
        <v>160</v>
      </c>
      <c r="R9" s="229">
        <f t="shared" si="1"/>
        <v>0.5714285714285714</v>
      </c>
      <c r="S9" s="138">
        <f>Questionnaire!EM11</f>
        <v>870</v>
      </c>
      <c r="T9" s="229">
        <f t="shared" si="2"/>
        <v>0.57999999999999996</v>
      </c>
      <c r="V9" s="163">
        <v>7</v>
      </c>
      <c r="W9" s="169" t="s">
        <v>115</v>
      </c>
      <c r="X9" s="138">
        <v>1235</v>
      </c>
      <c r="Y9" s="229">
        <v>0.82333333333333336</v>
      </c>
      <c r="Z9" s="163"/>
      <c r="AA9" s="163"/>
    </row>
    <row r="10" spans="1:27" ht="15" customHeight="1">
      <c r="A10" s="160" t="s">
        <v>134</v>
      </c>
      <c r="B10" s="172">
        <f>Questionnaire!AK12</f>
        <v>250</v>
      </c>
      <c r="C10" s="138">
        <f>Questionnaire!AY12</f>
        <v>140</v>
      </c>
      <c r="D10" s="138">
        <f>Questionnaire!BF12</f>
        <v>80</v>
      </c>
      <c r="E10" s="138">
        <f>Questionnaire!DQ12</f>
        <v>80</v>
      </c>
      <c r="F10" s="138">
        <f>Questionnaire!CK12</f>
        <v>155</v>
      </c>
      <c r="G10" s="138">
        <f>Questionnaire!ED12</f>
        <v>90</v>
      </c>
      <c r="H10" s="138">
        <f>Questionnaire!EK12</f>
        <v>50</v>
      </c>
      <c r="I10" s="138">
        <f>Questionnaire!CR12</f>
        <v>0</v>
      </c>
      <c r="J10" s="138">
        <f>Questionnaire!CW12</f>
        <v>0</v>
      </c>
      <c r="K10" s="138">
        <f>Questionnaire!DF12</f>
        <v>30</v>
      </c>
      <c r="L10" s="138">
        <f>Questionnaire!BG12</f>
        <v>470</v>
      </c>
      <c r="M10" s="138">
        <f>Questionnaire!CK12</f>
        <v>155</v>
      </c>
      <c r="N10" s="138">
        <f>Questionnaire!DG12</f>
        <v>30</v>
      </c>
      <c r="O10" s="172">
        <f>Questionnaire!DH12</f>
        <v>655</v>
      </c>
      <c r="P10" s="227">
        <f t="shared" si="0"/>
        <v>0.53688524590163933</v>
      </c>
      <c r="Q10" s="172">
        <f>Questionnaire!EL12</f>
        <v>220</v>
      </c>
      <c r="R10" s="229">
        <f t="shared" si="1"/>
        <v>0.7857142857142857</v>
      </c>
      <c r="S10" s="138">
        <f>Questionnaire!EM12</f>
        <v>875</v>
      </c>
      <c r="T10" s="229">
        <f t="shared" si="2"/>
        <v>0.58333333333333337</v>
      </c>
      <c r="V10" s="163">
        <v>8</v>
      </c>
      <c r="W10" s="169" t="s">
        <v>127</v>
      </c>
      <c r="X10" s="138">
        <v>1215</v>
      </c>
      <c r="Y10" s="229">
        <v>0.81</v>
      </c>
      <c r="Z10" s="163"/>
      <c r="AA10" s="163"/>
    </row>
    <row r="11" spans="1:27" ht="14.25" customHeight="1">
      <c r="A11" s="160" t="s">
        <v>133</v>
      </c>
      <c r="B11" s="172">
        <f>Questionnaire!AK13</f>
        <v>350</v>
      </c>
      <c r="C11" s="138">
        <f>Questionnaire!AY13</f>
        <v>140</v>
      </c>
      <c r="D11" s="138">
        <f>Questionnaire!BF13</f>
        <v>80</v>
      </c>
      <c r="E11" s="138">
        <f>Questionnaire!DQ13</f>
        <v>85</v>
      </c>
      <c r="F11" s="138">
        <f>Questionnaire!CK13</f>
        <v>285</v>
      </c>
      <c r="G11" s="138">
        <f>Questionnaire!ED13</f>
        <v>120</v>
      </c>
      <c r="H11" s="138">
        <f>Questionnaire!EK13</f>
        <v>50</v>
      </c>
      <c r="I11" s="138">
        <f>Questionnaire!CR13</f>
        <v>80</v>
      </c>
      <c r="J11" s="138">
        <f>Questionnaire!CW13</f>
        <v>45</v>
      </c>
      <c r="K11" s="138">
        <f>Questionnaire!DF13</f>
        <v>120</v>
      </c>
      <c r="L11" s="138">
        <f>Questionnaire!BG13</f>
        <v>570</v>
      </c>
      <c r="M11" s="138">
        <f>Questionnaire!CK13</f>
        <v>285</v>
      </c>
      <c r="N11" s="138">
        <f>Questionnaire!DG13</f>
        <v>245</v>
      </c>
      <c r="O11" s="172">
        <f>Questionnaire!DH13</f>
        <v>1100</v>
      </c>
      <c r="P11" s="227">
        <f t="shared" si="0"/>
        <v>0.90163934426229508</v>
      </c>
      <c r="Q11" s="172">
        <f>Questionnaire!EL13</f>
        <v>255</v>
      </c>
      <c r="R11" s="229">
        <f t="shared" si="1"/>
        <v>0.9107142857142857</v>
      </c>
      <c r="S11" s="138">
        <f>Questionnaire!EM13</f>
        <v>1355</v>
      </c>
      <c r="T11" s="229">
        <f t="shared" si="2"/>
        <v>0.90333333333333332</v>
      </c>
      <c r="V11" s="163">
        <v>9</v>
      </c>
      <c r="W11" s="169" t="s">
        <v>111</v>
      </c>
      <c r="X11" s="138">
        <v>1200</v>
      </c>
      <c r="Y11" s="229">
        <v>0.8</v>
      </c>
      <c r="Z11" s="163"/>
      <c r="AA11" s="163"/>
    </row>
    <row r="12" spans="1:27" ht="15" customHeight="1">
      <c r="A12" s="160" t="s">
        <v>132</v>
      </c>
      <c r="B12" s="172">
        <f>Questionnaire!AK14</f>
        <v>380</v>
      </c>
      <c r="C12" s="138">
        <f>Questionnaire!AY14</f>
        <v>130</v>
      </c>
      <c r="D12" s="138">
        <f>Questionnaire!BF14</f>
        <v>70</v>
      </c>
      <c r="E12" s="138">
        <f>Questionnaire!DQ14</f>
        <v>90</v>
      </c>
      <c r="F12" s="138">
        <f>Questionnaire!CK14</f>
        <v>240</v>
      </c>
      <c r="G12" s="138">
        <f>Questionnaire!ED14</f>
        <v>120</v>
      </c>
      <c r="H12" s="138">
        <f>Questionnaire!EK14</f>
        <v>35</v>
      </c>
      <c r="I12" s="138">
        <f>Questionnaire!CR14</f>
        <v>120</v>
      </c>
      <c r="J12" s="138">
        <f>Questionnaire!CW14</f>
        <v>60</v>
      </c>
      <c r="K12" s="138">
        <f>Questionnaire!DF14</f>
        <v>120</v>
      </c>
      <c r="L12" s="138">
        <f>Questionnaire!BG14</f>
        <v>580</v>
      </c>
      <c r="M12" s="138">
        <f>Questionnaire!CK14</f>
        <v>240</v>
      </c>
      <c r="N12" s="138">
        <f>Questionnaire!DG14</f>
        <v>300</v>
      </c>
      <c r="O12" s="172">
        <f>Questionnaire!DH14</f>
        <v>1120</v>
      </c>
      <c r="P12" s="227">
        <f t="shared" si="0"/>
        <v>0.91803278688524592</v>
      </c>
      <c r="Q12" s="172">
        <f>Questionnaire!EL14</f>
        <v>245</v>
      </c>
      <c r="R12" s="229">
        <f t="shared" si="1"/>
        <v>0.875</v>
      </c>
      <c r="S12" s="138">
        <f>Questionnaire!EM14</f>
        <v>1365</v>
      </c>
      <c r="T12" s="229">
        <f t="shared" si="2"/>
        <v>0.91</v>
      </c>
      <c r="V12" s="163">
        <v>10</v>
      </c>
      <c r="W12" s="169" t="s">
        <v>117</v>
      </c>
      <c r="X12" s="138">
        <v>1180</v>
      </c>
      <c r="Y12" s="229">
        <v>0.78666666666666663</v>
      </c>
      <c r="Z12" s="163"/>
      <c r="AA12" s="163"/>
    </row>
    <row r="13" spans="1:27" ht="15" customHeight="1">
      <c r="A13" s="160" t="s">
        <v>131</v>
      </c>
      <c r="B13" s="172">
        <f>Questionnaire!AK15</f>
        <v>340</v>
      </c>
      <c r="C13" s="138">
        <f>Questionnaire!AY15</f>
        <v>90</v>
      </c>
      <c r="D13" s="138">
        <f>Questionnaire!BF15</f>
        <v>65</v>
      </c>
      <c r="E13" s="138">
        <f>Questionnaire!DQ15</f>
        <v>70</v>
      </c>
      <c r="F13" s="138">
        <f>Questionnaire!CK15</f>
        <v>135</v>
      </c>
      <c r="G13" s="138">
        <f>Questionnaire!ED15</f>
        <v>140</v>
      </c>
      <c r="H13" s="138">
        <f>Questionnaire!EK15</f>
        <v>50</v>
      </c>
      <c r="I13" s="138">
        <f>Questionnaire!CR15</f>
        <v>40</v>
      </c>
      <c r="J13" s="138">
        <f>Questionnaire!CW15</f>
        <v>30</v>
      </c>
      <c r="K13" s="138">
        <f>Questionnaire!DF15</f>
        <v>90</v>
      </c>
      <c r="L13" s="138">
        <f>Questionnaire!BG15</f>
        <v>495</v>
      </c>
      <c r="M13" s="138">
        <f>Questionnaire!CK15</f>
        <v>135</v>
      </c>
      <c r="N13" s="138">
        <f>Questionnaire!DG15</f>
        <v>160</v>
      </c>
      <c r="O13" s="172">
        <f>Questionnaire!DH15</f>
        <v>790</v>
      </c>
      <c r="P13" s="227">
        <f t="shared" si="0"/>
        <v>0.64754098360655743</v>
      </c>
      <c r="Q13" s="172">
        <f>Questionnaire!EL15</f>
        <v>260</v>
      </c>
      <c r="R13" s="229">
        <f t="shared" si="1"/>
        <v>0.9285714285714286</v>
      </c>
      <c r="S13" s="138">
        <f>Questionnaire!EM15</f>
        <v>1050</v>
      </c>
      <c r="T13" s="229">
        <f t="shared" si="2"/>
        <v>0.7</v>
      </c>
      <c r="V13" s="163">
        <v>11</v>
      </c>
      <c r="W13" s="169" t="s">
        <v>116</v>
      </c>
      <c r="X13" s="138">
        <v>1160</v>
      </c>
      <c r="Y13" s="229">
        <v>0.77333333333333332</v>
      </c>
      <c r="Z13" s="163"/>
      <c r="AA13" s="163"/>
    </row>
    <row r="14" spans="1:27">
      <c r="A14" s="160" t="s">
        <v>130</v>
      </c>
      <c r="B14" s="172">
        <f>Questionnaire!AK16</f>
        <v>350</v>
      </c>
      <c r="C14" s="138">
        <f>Questionnaire!AY16</f>
        <v>130</v>
      </c>
      <c r="D14" s="138">
        <f>Questionnaire!BF16</f>
        <v>75</v>
      </c>
      <c r="E14" s="138">
        <f>Questionnaire!DQ16</f>
        <v>25</v>
      </c>
      <c r="F14" s="138">
        <f>Questionnaire!CK16</f>
        <v>165</v>
      </c>
      <c r="G14" s="138">
        <f>Questionnaire!ED16</f>
        <v>90</v>
      </c>
      <c r="H14" s="138">
        <f>Questionnaire!EK16</f>
        <v>50</v>
      </c>
      <c r="I14" s="138">
        <f>Questionnaire!CR16</f>
        <v>120</v>
      </c>
      <c r="J14" s="138">
        <f>Questionnaire!CW16</f>
        <v>45</v>
      </c>
      <c r="K14" s="191">
        <f>Questionnaire!DF16</f>
        <v>30</v>
      </c>
      <c r="L14" s="138">
        <f>Questionnaire!BG16</f>
        <v>555</v>
      </c>
      <c r="M14" s="138">
        <f>Questionnaire!CK16</f>
        <v>165</v>
      </c>
      <c r="N14" s="138">
        <f>Questionnaire!DG16</f>
        <v>195</v>
      </c>
      <c r="O14" s="172">
        <f>Questionnaire!DH16</f>
        <v>915</v>
      </c>
      <c r="P14" s="227">
        <f t="shared" si="0"/>
        <v>0.75</v>
      </c>
      <c r="Q14" s="172">
        <f>Questionnaire!EL16</f>
        <v>165</v>
      </c>
      <c r="R14" s="229">
        <f t="shared" si="1"/>
        <v>0.5892857142857143</v>
      </c>
      <c r="S14" s="138">
        <f>Questionnaire!EM16</f>
        <v>1080</v>
      </c>
      <c r="T14" s="229">
        <f t="shared" si="2"/>
        <v>0.72</v>
      </c>
      <c r="V14" s="163">
        <v>12</v>
      </c>
      <c r="W14" s="169" t="s">
        <v>141</v>
      </c>
      <c r="X14" s="138">
        <v>1150</v>
      </c>
      <c r="Y14" s="229">
        <v>0.76666666666666672</v>
      </c>
      <c r="Z14" s="163"/>
      <c r="AA14" s="163"/>
    </row>
    <row r="15" spans="1:27">
      <c r="A15" s="160" t="s">
        <v>129</v>
      </c>
      <c r="B15" s="172">
        <f>Questionnaire!AK17</f>
        <v>175</v>
      </c>
      <c r="C15" s="138">
        <f>Questionnaire!AY17</f>
        <v>140</v>
      </c>
      <c r="D15" s="138">
        <f>Questionnaire!BF17</f>
        <v>30</v>
      </c>
      <c r="E15" s="138">
        <f>Questionnaire!DQ17</f>
        <v>30</v>
      </c>
      <c r="F15" s="138">
        <f>Questionnaire!CK17</f>
        <v>215</v>
      </c>
      <c r="G15" s="138">
        <f>Questionnaire!ED17</f>
        <v>30</v>
      </c>
      <c r="H15" s="138">
        <f>Questionnaire!EK17</f>
        <v>50</v>
      </c>
      <c r="I15" s="138">
        <f>Questionnaire!CR17</f>
        <v>20</v>
      </c>
      <c r="J15" s="138">
        <f>Questionnaire!CW17</f>
        <v>0</v>
      </c>
      <c r="K15" s="191">
        <f>Questionnaire!DF17</f>
        <v>30</v>
      </c>
      <c r="L15" s="138">
        <f>Questionnaire!BG17</f>
        <v>345</v>
      </c>
      <c r="M15" s="138">
        <f>Questionnaire!CK17</f>
        <v>215</v>
      </c>
      <c r="N15" s="138">
        <f>Questionnaire!DG17</f>
        <v>50</v>
      </c>
      <c r="O15" s="172">
        <f>Questionnaire!DH17</f>
        <v>610</v>
      </c>
      <c r="P15" s="227">
        <f t="shared" si="0"/>
        <v>0.5</v>
      </c>
      <c r="Q15" s="172">
        <f>Questionnaire!EL17</f>
        <v>110</v>
      </c>
      <c r="R15" s="229">
        <f t="shared" si="1"/>
        <v>0.39285714285714285</v>
      </c>
      <c r="S15" s="138">
        <f>Questionnaire!EM17</f>
        <v>720</v>
      </c>
      <c r="T15" s="229">
        <f t="shared" si="2"/>
        <v>0.48</v>
      </c>
      <c r="V15" s="163">
        <v>13</v>
      </c>
      <c r="W15" s="169" t="s">
        <v>138</v>
      </c>
      <c r="X15" s="138">
        <v>1145</v>
      </c>
      <c r="Y15" s="229">
        <v>0.76333333333333331</v>
      </c>
      <c r="Z15" s="163"/>
      <c r="AA15" s="163"/>
    </row>
    <row r="16" spans="1:27">
      <c r="A16" s="160" t="s">
        <v>128</v>
      </c>
      <c r="B16" s="172">
        <f>Questionnaire!AK18</f>
        <v>400</v>
      </c>
      <c r="C16" s="138">
        <f>Questionnaire!AY18</f>
        <v>140</v>
      </c>
      <c r="D16" s="138">
        <f>Questionnaire!BF18</f>
        <v>75</v>
      </c>
      <c r="E16" s="138">
        <f>Questionnaire!DQ18</f>
        <v>90</v>
      </c>
      <c r="F16" s="138">
        <f>Questionnaire!CK18</f>
        <v>270</v>
      </c>
      <c r="G16" s="138">
        <f>Questionnaire!ED18</f>
        <v>120</v>
      </c>
      <c r="H16" s="138">
        <f>Questionnaire!EK18</f>
        <v>50</v>
      </c>
      <c r="I16" s="138">
        <f>Questionnaire!CR18</f>
        <v>120</v>
      </c>
      <c r="J16" s="138">
        <f>Questionnaire!CW18</f>
        <v>60</v>
      </c>
      <c r="K16" s="138">
        <f>Questionnaire!DF18</f>
        <v>120</v>
      </c>
      <c r="L16" s="138">
        <f>Questionnaire!BG18</f>
        <v>615</v>
      </c>
      <c r="M16" s="138">
        <f>Questionnaire!CK18</f>
        <v>270</v>
      </c>
      <c r="N16" s="138">
        <f>Questionnaire!DG18</f>
        <v>300</v>
      </c>
      <c r="O16" s="172">
        <f>Questionnaire!DH18</f>
        <v>1185</v>
      </c>
      <c r="P16" s="227">
        <f t="shared" si="0"/>
        <v>0.97131147540983609</v>
      </c>
      <c r="Q16" s="172">
        <f>Questionnaire!EL18</f>
        <v>260</v>
      </c>
      <c r="R16" s="229">
        <f t="shared" si="1"/>
        <v>0.9285714285714286</v>
      </c>
      <c r="S16" s="138">
        <f>Questionnaire!EM18</f>
        <v>1445</v>
      </c>
      <c r="T16" s="229">
        <f t="shared" si="2"/>
        <v>0.96333333333333337</v>
      </c>
      <c r="V16" s="163">
        <v>14</v>
      </c>
      <c r="W16" s="169" t="s">
        <v>139</v>
      </c>
      <c r="X16" s="138">
        <v>1135</v>
      </c>
      <c r="Y16" s="229">
        <v>0.75666666666666671</v>
      </c>
      <c r="Z16" s="163"/>
      <c r="AA16" s="163"/>
    </row>
    <row r="17" spans="1:27">
      <c r="A17" s="160" t="s">
        <v>127</v>
      </c>
      <c r="B17" s="172">
        <f>Questionnaire!AK19</f>
        <v>365</v>
      </c>
      <c r="C17" s="138">
        <f>Questionnaire!AY19</f>
        <v>120</v>
      </c>
      <c r="D17" s="138">
        <f>Questionnaire!BF19</f>
        <v>80</v>
      </c>
      <c r="E17" s="138">
        <f>Questionnaire!DQ19</f>
        <v>50</v>
      </c>
      <c r="F17" s="138">
        <f>Questionnaire!CK19</f>
        <v>190</v>
      </c>
      <c r="G17" s="138">
        <f>Questionnaire!ED19</f>
        <v>130</v>
      </c>
      <c r="H17" s="138">
        <f>Questionnaire!EK19</f>
        <v>50</v>
      </c>
      <c r="I17" s="138">
        <f>Questionnaire!CR19</f>
        <v>100</v>
      </c>
      <c r="J17" s="138">
        <f>Questionnaire!CW19</f>
        <v>60</v>
      </c>
      <c r="K17" s="138">
        <f>Questionnaire!DF19</f>
        <v>70</v>
      </c>
      <c r="L17" s="138">
        <f>Questionnaire!BG19</f>
        <v>565</v>
      </c>
      <c r="M17" s="138">
        <f>Questionnaire!CK19</f>
        <v>190</v>
      </c>
      <c r="N17" s="138">
        <f>Questionnaire!DG19</f>
        <v>230</v>
      </c>
      <c r="O17" s="172">
        <f>Questionnaire!DH19</f>
        <v>985</v>
      </c>
      <c r="P17" s="227">
        <f t="shared" si="0"/>
        <v>0.80737704918032782</v>
      </c>
      <c r="Q17" s="172">
        <f>Questionnaire!EL19</f>
        <v>230</v>
      </c>
      <c r="R17" s="229">
        <f t="shared" si="1"/>
        <v>0.8214285714285714</v>
      </c>
      <c r="S17" s="138">
        <f>Questionnaire!EM19</f>
        <v>1215</v>
      </c>
      <c r="T17" s="229">
        <f t="shared" si="2"/>
        <v>0.81</v>
      </c>
      <c r="V17" s="163">
        <v>15</v>
      </c>
      <c r="W17" s="169" t="s">
        <v>137</v>
      </c>
      <c r="X17" s="138">
        <v>1130</v>
      </c>
      <c r="Y17" s="229">
        <v>0.7533333333333333</v>
      </c>
      <c r="Z17" s="163"/>
      <c r="AA17" s="163"/>
    </row>
    <row r="18" spans="1:27">
      <c r="A18" s="160" t="s">
        <v>126</v>
      </c>
      <c r="B18" s="172">
        <f>Questionnaire!AK20</f>
        <v>305</v>
      </c>
      <c r="C18" s="138">
        <f>Questionnaire!AY20</f>
        <v>140</v>
      </c>
      <c r="D18" s="138">
        <f>Questionnaire!BF20</f>
        <v>80</v>
      </c>
      <c r="E18" s="138">
        <f>Questionnaire!DQ20</f>
        <v>60</v>
      </c>
      <c r="F18" s="138">
        <f>Questionnaire!CK20</f>
        <v>135</v>
      </c>
      <c r="G18" s="138">
        <f>Questionnaire!ED20</f>
        <v>110</v>
      </c>
      <c r="H18" s="138">
        <f>Questionnaire!EK20</f>
        <v>35</v>
      </c>
      <c r="I18" s="138">
        <f>Questionnaire!CR20</f>
        <v>80</v>
      </c>
      <c r="J18" s="138">
        <f>Questionnaire!CW20</f>
        <v>0</v>
      </c>
      <c r="K18" s="138">
        <f>Questionnaire!DF20</f>
        <v>80</v>
      </c>
      <c r="L18" s="138">
        <f>Questionnaire!BG20</f>
        <v>525</v>
      </c>
      <c r="M18" s="138">
        <f>Questionnaire!CK20</f>
        <v>135</v>
      </c>
      <c r="N18" s="138">
        <f>Questionnaire!DG20</f>
        <v>160</v>
      </c>
      <c r="O18" s="172">
        <f>Questionnaire!DH20</f>
        <v>820</v>
      </c>
      <c r="P18" s="227">
        <f t="shared" si="0"/>
        <v>0.67213114754098358</v>
      </c>
      <c r="Q18" s="172">
        <f>Questionnaire!EL20</f>
        <v>205</v>
      </c>
      <c r="R18" s="229">
        <f t="shared" si="1"/>
        <v>0.7321428571428571</v>
      </c>
      <c r="S18" s="138">
        <f>Questionnaire!EM20</f>
        <v>1025</v>
      </c>
      <c r="T18" s="229">
        <f t="shared" si="2"/>
        <v>0.68333333333333335</v>
      </c>
      <c r="V18" s="163">
        <v>16</v>
      </c>
      <c r="W18" s="169" t="s">
        <v>130</v>
      </c>
      <c r="X18" s="138">
        <v>1080</v>
      </c>
      <c r="Y18" s="229">
        <v>0.72</v>
      </c>
      <c r="Z18" s="163"/>
      <c r="AA18" s="163"/>
    </row>
    <row r="19" spans="1:27">
      <c r="A19" s="160" t="s">
        <v>124</v>
      </c>
      <c r="B19" s="172">
        <f>Questionnaire!AK21</f>
        <v>220</v>
      </c>
      <c r="C19" s="138">
        <f>Questionnaire!AY21</f>
        <v>110</v>
      </c>
      <c r="D19" s="138">
        <f>Questionnaire!BF21</f>
        <v>70</v>
      </c>
      <c r="E19" s="138">
        <f>Questionnaire!DQ21</f>
        <v>50</v>
      </c>
      <c r="F19" s="138">
        <f>Questionnaire!CK21</f>
        <v>85</v>
      </c>
      <c r="G19" s="138">
        <f>Questionnaire!ED21</f>
        <v>60</v>
      </c>
      <c r="H19" s="138">
        <f>Questionnaire!EK21</f>
        <v>50</v>
      </c>
      <c r="I19" s="191">
        <f>Questionnaire!CR21</f>
        <v>90</v>
      </c>
      <c r="J19" s="138">
        <f>Questionnaire!CW21</f>
        <v>30</v>
      </c>
      <c r="K19" s="191">
        <f>Questionnaire!DF21</f>
        <v>80</v>
      </c>
      <c r="L19" s="138">
        <f>Questionnaire!BG21</f>
        <v>400</v>
      </c>
      <c r="M19" s="138">
        <f>Questionnaire!CK21</f>
        <v>85</v>
      </c>
      <c r="N19" s="138">
        <f>Questionnaire!DG21</f>
        <v>200</v>
      </c>
      <c r="O19" s="172">
        <f>Questionnaire!DH21</f>
        <v>685</v>
      </c>
      <c r="P19" s="227">
        <f t="shared" si="0"/>
        <v>0.56147540983606559</v>
      </c>
      <c r="Q19" s="172">
        <f>Questionnaire!EL21</f>
        <v>160</v>
      </c>
      <c r="R19" s="229">
        <f t="shared" si="1"/>
        <v>0.5714285714285714</v>
      </c>
      <c r="S19" s="138">
        <f>Questionnaire!EM21</f>
        <v>845</v>
      </c>
      <c r="T19" s="229">
        <f t="shared" si="2"/>
        <v>0.56333333333333335</v>
      </c>
      <c r="V19" s="163">
        <v>17</v>
      </c>
      <c r="W19" s="169" t="s">
        <v>131</v>
      </c>
      <c r="X19" s="138">
        <v>1050</v>
      </c>
      <c r="Y19" s="229">
        <v>0.7</v>
      </c>
      <c r="Z19" s="163"/>
      <c r="AA19" s="163"/>
    </row>
    <row r="20" spans="1:27">
      <c r="A20" s="160" t="s">
        <v>123</v>
      </c>
      <c r="B20" s="172">
        <f>Questionnaire!AK22</f>
        <v>380</v>
      </c>
      <c r="C20" s="138">
        <f>Questionnaire!AY22</f>
        <v>140</v>
      </c>
      <c r="D20" s="138">
        <f>Questionnaire!BF22</f>
        <v>75</v>
      </c>
      <c r="E20" s="138">
        <f>Questionnaire!DQ22</f>
        <v>80</v>
      </c>
      <c r="F20" s="138">
        <f>Questionnaire!CK22</f>
        <v>270</v>
      </c>
      <c r="G20" s="138">
        <f>Questionnaire!ED22</f>
        <v>140</v>
      </c>
      <c r="H20" s="138">
        <f>Questionnaire!EK22</f>
        <v>50</v>
      </c>
      <c r="I20" s="138">
        <f>Questionnaire!CR22</f>
        <v>90</v>
      </c>
      <c r="J20" s="138">
        <f>Questionnaire!CW22</f>
        <v>15</v>
      </c>
      <c r="K20" s="138">
        <f>Questionnaire!DF22</f>
        <v>30</v>
      </c>
      <c r="L20" s="138">
        <f>Questionnaire!BG22</f>
        <v>595</v>
      </c>
      <c r="M20" s="138">
        <f>Questionnaire!CK22</f>
        <v>270</v>
      </c>
      <c r="N20" s="138">
        <f>Questionnaire!DG22</f>
        <v>135</v>
      </c>
      <c r="O20" s="172">
        <f>Questionnaire!DH22</f>
        <v>1000</v>
      </c>
      <c r="P20" s="227">
        <f t="shared" si="0"/>
        <v>0.81967213114754101</v>
      </c>
      <c r="Q20" s="172">
        <f>Questionnaire!EL22</f>
        <v>270</v>
      </c>
      <c r="R20" s="229">
        <f t="shared" si="1"/>
        <v>0.9642857142857143</v>
      </c>
      <c r="S20" s="138">
        <f>Questionnaire!EM22</f>
        <v>1270</v>
      </c>
      <c r="T20" s="229">
        <f t="shared" si="2"/>
        <v>0.84666666666666668</v>
      </c>
      <c r="V20" s="163">
        <v>18</v>
      </c>
      <c r="W20" s="169" t="s">
        <v>126</v>
      </c>
      <c r="X20" s="138">
        <v>1025</v>
      </c>
      <c r="Y20" s="229">
        <v>0.68333333333333335</v>
      </c>
      <c r="Z20" s="163"/>
      <c r="AA20" s="163"/>
    </row>
    <row r="21" spans="1:27">
      <c r="A21" s="160" t="s">
        <v>122</v>
      </c>
      <c r="B21" s="172">
        <f>Questionnaire!AK23</f>
        <v>210</v>
      </c>
      <c r="C21" s="138">
        <f>Questionnaire!AY23</f>
        <v>140</v>
      </c>
      <c r="D21" s="138">
        <f>Questionnaire!BF23</f>
        <v>80</v>
      </c>
      <c r="E21" s="138">
        <f>Questionnaire!DQ23</f>
        <v>15</v>
      </c>
      <c r="F21" s="138">
        <f>Questionnaire!CK23</f>
        <v>25</v>
      </c>
      <c r="G21" s="138">
        <f>Questionnaire!ED23</f>
        <v>60</v>
      </c>
      <c r="H21" s="138">
        <f>Questionnaire!EK23</f>
        <v>0</v>
      </c>
      <c r="I21" s="138">
        <f>Questionnaire!CR23</f>
        <v>0</v>
      </c>
      <c r="J21" s="138">
        <f>Questionnaire!CW23</f>
        <v>0</v>
      </c>
      <c r="K21" s="138">
        <f>Questionnaire!DF23</f>
        <v>30</v>
      </c>
      <c r="L21" s="138">
        <f>Questionnaire!BG23</f>
        <v>430</v>
      </c>
      <c r="M21" s="138">
        <f>Questionnaire!CK23</f>
        <v>25</v>
      </c>
      <c r="N21" s="138">
        <f>Questionnaire!DG23</f>
        <v>30</v>
      </c>
      <c r="O21" s="172">
        <f>Questionnaire!DH23</f>
        <v>485</v>
      </c>
      <c r="P21" s="227">
        <f t="shared" si="0"/>
        <v>0.39754098360655737</v>
      </c>
      <c r="Q21" s="172">
        <f>Questionnaire!EL23</f>
        <v>75</v>
      </c>
      <c r="R21" s="229">
        <f t="shared" si="1"/>
        <v>0.26785714285714285</v>
      </c>
      <c r="S21" s="138">
        <f>Questionnaire!EM23</f>
        <v>560</v>
      </c>
      <c r="T21" s="229">
        <f t="shared" si="2"/>
        <v>0.37333333333333335</v>
      </c>
      <c r="V21" s="163">
        <v>19</v>
      </c>
      <c r="W21" s="169" t="s">
        <v>140</v>
      </c>
      <c r="X21" s="138">
        <v>1020</v>
      </c>
      <c r="Y21" s="229">
        <v>0.68</v>
      </c>
      <c r="Z21" s="163"/>
      <c r="AA21" s="163"/>
    </row>
    <row r="22" spans="1:27">
      <c r="A22" s="160" t="s">
        <v>121</v>
      </c>
      <c r="B22" s="172">
        <f>Questionnaire!AK24</f>
        <v>395</v>
      </c>
      <c r="C22" s="138">
        <f>Questionnaire!AY24</f>
        <v>130</v>
      </c>
      <c r="D22" s="138">
        <f>Questionnaire!BF24</f>
        <v>80</v>
      </c>
      <c r="E22" s="138">
        <f>Questionnaire!DQ24</f>
        <v>70</v>
      </c>
      <c r="F22" s="138">
        <f>Questionnaire!CK24</f>
        <v>265</v>
      </c>
      <c r="G22" s="138">
        <f>Questionnaire!ED24</f>
        <v>120</v>
      </c>
      <c r="H22" s="138">
        <f>Questionnaire!EK24</f>
        <v>50</v>
      </c>
      <c r="I22" s="138">
        <f>Questionnaire!CR24</f>
        <v>120</v>
      </c>
      <c r="J22" s="138">
        <f>Questionnaire!CW24</f>
        <v>30</v>
      </c>
      <c r="K22" s="138">
        <f>Questionnaire!DF24</f>
        <v>120</v>
      </c>
      <c r="L22" s="138">
        <f>Questionnaire!BG24</f>
        <v>605</v>
      </c>
      <c r="M22" s="138">
        <f>Questionnaire!CK24</f>
        <v>265</v>
      </c>
      <c r="N22" s="138">
        <f>Questionnaire!DG24</f>
        <v>270</v>
      </c>
      <c r="O22" s="172">
        <f>Questionnaire!DH24</f>
        <v>1140</v>
      </c>
      <c r="P22" s="227">
        <f t="shared" si="0"/>
        <v>0.93442622950819676</v>
      </c>
      <c r="Q22" s="172">
        <f>Questionnaire!EL24</f>
        <v>240</v>
      </c>
      <c r="R22" s="229">
        <f t="shared" si="1"/>
        <v>0.8571428571428571</v>
      </c>
      <c r="S22" s="138">
        <f>Questionnaire!EM24</f>
        <v>1380</v>
      </c>
      <c r="T22" s="229">
        <f t="shared" si="2"/>
        <v>0.92</v>
      </c>
      <c r="V22" s="163">
        <v>20</v>
      </c>
      <c r="W22" s="169" t="s">
        <v>136</v>
      </c>
      <c r="X22" s="138">
        <v>1015</v>
      </c>
      <c r="Y22" s="229">
        <v>0.67666666666666664</v>
      </c>
      <c r="Z22" s="163"/>
      <c r="AA22" s="163"/>
    </row>
    <row r="23" spans="1:27">
      <c r="A23" s="160" t="s">
        <v>119</v>
      </c>
      <c r="B23" s="172">
        <f>Questionnaire!AK25</f>
        <v>295</v>
      </c>
      <c r="C23" s="138">
        <f>Questionnaire!AY25</f>
        <v>80</v>
      </c>
      <c r="D23" s="138">
        <f>Questionnaire!BF25</f>
        <v>65</v>
      </c>
      <c r="E23" s="138">
        <f>Questionnaire!DQ25</f>
        <v>50</v>
      </c>
      <c r="F23" s="138">
        <f>Questionnaire!CK25</f>
        <v>185</v>
      </c>
      <c r="G23" s="138">
        <f>Questionnaire!ED25</f>
        <v>110</v>
      </c>
      <c r="H23" s="138">
        <f>Questionnaire!EK25</f>
        <v>35</v>
      </c>
      <c r="I23" s="138">
        <f>Questionnaire!CR25</f>
        <v>50</v>
      </c>
      <c r="J23" s="138">
        <f>Questionnaire!CW25</f>
        <v>30</v>
      </c>
      <c r="K23" s="138">
        <f>Questionnaire!DF25</f>
        <v>30</v>
      </c>
      <c r="L23" s="138">
        <f>Questionnaire!BG25</f>
        <v>440</v>
      </c>
      <c r="M23" s="138">
        <f>Questionnaire!CK25</f>
        <v>185</v>
      </c>
      <c r="N23" s="138">
        <f>Questionnaire!DG25</f>
        <v>110</v>
      </c>
      <c r="O23" s="172">
        <f>Questionnaire!DH25</f>
        <v>735</v>
      </c>
      <c r="P23" s="227">
        <f t="shared" si="0"/>
        <v>0.60245901639344257</v>
      </c>
      <c r="Q23" s="172">
        <f>Questionnaire!EL25</f>
        <v>195</v>
      </c>
      <c r="R23" s="229">
        <f t="shared" si="1"/>
        <v>0.6964285714285714</v>
      </c>
      <c r="S23" s="138">
        <f>Questionnaire!EM25</f>
        <v>930</v>
      </c>
      <c r="T23" s="229">
        <f t="shared" si="2"/>
        <v>0.62</v>
      </c>
      <c r="V23" s="163">
        <v>21</v>
      </c>
      <c r="W23" s="169" t="s">
        <v>113</v>
      </c>
      <c r="X23" s="138">
        <v>975</v>
      </c>
      <c r="Y23" s="229">
        <v>0.65</v>
      </c>
      <c r="Z23" s="163"/>
      <c r="AA23" s="163"/>
    </row>
    <row r="24" spans="1:27">
      <c r="A24" s="160" t="s">
        <v>118</v>
      </c>
      <c r="B24" s="172">
        <f>Questionnaire!AK26</f>
        <v>240</v>
      </c>
      <c r="C24" s="138">
        <f>Questionnaire!AY26</f>
        <v>30</v>
      </c>
      <c r="D24" s="138">
        <f>Questionnaire!BF26</f>
        <v>80</v>
      </c>
      <c r="E24" s="138">
        <f>Questionnaire!DQ26</f>
        <v>45</v>
      </c>
      <c r="F24" s="138">
        <f>Questionnaire!CK26</f>
        <v>95</v>
      </c>
      <c r="G24" s="138">
        <f>Questionnaire!ED26</f>
        <v>120</v>
      </c>
      <c r="H24" s="138">
        <f>Questionnaire!EK26</f>
        <v>50</v>
      </c>
      <c r="I24" s="138">
        <f>Questionnaire!CR26</f>
        <v>20</v>
      </c>
      <c r="J24" s="138">
        <f>Questionnaire!CW26</f>
        <v>0</v>
      </c>
      <c r="K24" s="138">
        <f>Questionnaire!DF26</f>
        <v>30</v>
      </c>
      <c r="L24" s="138">
        <f>Questionnaire!BG26</f>
        <v>350</v>
      </c>
      <c r="M24" s="138">
        <f>Questionnaire!CK26</f>
        <v>95</v>
      </c>
      <c r="N24" s="138">
        <f>Questionnaire!DG26</f>
        <v>50</v>
      </c>
      <c r="O24" s="172">
        <f>Questionnaire!DH26</f>
        <v>495</v>
      </c>
      <c r="P24" s="227">
        <f t="shared" si="0"/>
        <v>0.40573770491803279</v>
      </c>
      <c r="Q24" s="172">
        <f>Questionnaire!EL26</f>
        <v>215</v>
      </c>
      <c r="R24" s="229">
        <f t="shared" si="1"/>
        <v>0.7678571428571429</v>
      </c>
      <c r="S24" s="138">
        <f>Questionnaire!EM26</f>
        <v>710</v>
      </c>
      <c r="T24" s="229">
        <f t="shared" si="2"/>
        <v>0.47333333333333333</v>
      </c>
      <c r="V24" s="163">
        <v>22</v>
      </c>
      <c r="W24" s="169" t="s">
        <v>119</v>
      </c>
      <c r="X24" s="138">
        <v>930</v>
      </c>
      <c r="Y24" s="229">
        <v>0.62</v>
      </c>
      <c r="Z24" s="163"/>
      <c r="AA24" s="163"/>
    </row>
    <row r="25" spans="1:27">
      <c r="A25" s="160" t="s">
        <v>117</v>
      </c>
      <c r="B25" s="172">
        <f>Questionnaire!AK27</f>
        <v>340</v>
      </c>
      <c r="C25" s="138">
        <f>Questionnaire!AY27</f>
        <v>140</v>
      </c>
      <c r="D25" s="138">
        <f>Questionnaire!BF27</f>
        <v>70</v>
      </c>
      <c r="E25" s="138">
        <f>Questionnaire!DQ27</f>
        <v>70</v>
      </c>
      <c r="F25" s="138">
        <f>Questionnaire!CK27</f>
        <v>270</v>
      </c>
      <c r="G25" s="138">
        <f>Questionnaire!ED27</f>
        <v>140</v>
      </c>
      <c r="H25" s="138">
        <f>Questionnaire!EK27</f>
        <v>50</v>
      </c>
      <c r="I25" s="138">
        <f>Questionnaire!CR27</f>
        <v>40</v>
      </c>
      <c r="J25" s="138">
        <f>Questionnaire!CW27</f>
        <v>30</v>
      </c>
      <c r="K25" s="191">
        <f>Questionnaire!DF27</f>
        <v>30</v>
      </c>
      <c r="L25" s="138">
        <f>Questionnaire!BG27</f>
        <v>550</v>
      </c>
      <c r="M25" s="138">
        <f>Questionnaire!CK27</f>
        <v>270</v>
      </c>
      <c r="N25" s="138">
        <f>Questionnaire!DG27</f>
        <v>100</v>
      </c>
      <c r="O25" s="172">
        <f>Questionnaire!DH27</f>
        <v>920</v>
      </c>
      <c r="P25" s="227">
        <f t="shared" si="0"/>
        <v>0.75409836065573765</v>
      </c>
      <c r="Q25" s="172">
        <f>Questionnaire!EL27</f>
        <v>260</v>
      </c>
      <c r="R25" s="229">
        <f t="shared" si="1"/>
        <v>0.9285714285714286</v>
      </c>
      <c r="S25" s="138">
        <f>Questionnaire!EM27</f>
        <v>1180</v>
      </c>
      <c r="T25" s="229">
        <f t="shared" si="2"/>
        <v>0.78666666666666663</v>
      </c>
      <c r="V25" s="163">
        <v>23</v>
      </c>
      <c r="W25" s="169" t="s">
        <v>134</v>
      </c>
      <c r="X25" s="138">
        <v>875</v>
      </c>
      <c r="Y25" s="229">
        <v>0.58333333333333337</v>
      </c>
      <c r="Z25" s="163"/>
      <c r="AA25" s="163"/>
    </row>
    <row r="26" spans="1:27">
      <c r="A26" s="160" t="s">
        <v>116</v>
      </c>
      <c r="B26" s="172">
        <f>Questionnaire!AK28</f>
        <v>325</v>
      </c>
      <c r="C26" s="138">
        <f>Questionnaire!AY28</f>
        <v>110</v>
      </c>
      <c r="D26" s="138">
        <f>Questionnaire!BF28</f>
        <v>65</v>
      </c>
      <c r="E26" s="138">
        <f>Questionnaire!DQ28</f>
        <v>80</v>
      </c>
      <c r="F26" s="138">
        <f>Questionnaire!CK28</f>
        <v>260</v>
      </c>
      <c r="G26" s="138">
        <f>Questionnaire!ED28</f>
        <v>120</v>
      </c>
      <c r="H26" s="138">
        <f>Questionnaire!EK28</f>
        <v>30</v>
      </c>
      <c r="I26" s="138">
        <f>Questionnaire!CR28</f>
        <v>120</v>
      </c>
      <c r="J26" s="138">
        <f>Questionnaire!CW28</f>
        <v>0</v>
      </c>
      <c r="K26" s="138">
        <f>Questionnaire!DF28</f>
        <v>50</v>
      </c>
      <c r="L26" s="138">
        <f>Questionnaire!BG28</f>
        <v>500</v>
      </c>
      <c r="M26" s="138">
        <f>Questionnaire!CK28</f>
        <v>260</v>
      </c>
      <c r="N26" s="138">
        <f>Questionnaire!DG28</f>
        <v>170</v>
      </c>
      <c r="O26" s="172">
        <f>Questionnaire!DH28</f>
        <v>930</v>
      </c>
      <c r="P26" s="227">
        <f t="shared" si="0"/>
        <v>0.76229508196721307</v>
      </c>
      <c r="Q26" s="172">
        <f>Questionnaire!EL28</f>
        <v>230</v>
      </c>
      <c r="R26" s="229">
        <f t="shared" si="1"/>
        <v>0.8214285714285714</v>
      </c>
      <c r="S26" s="138">
        <f>Questionnaire!EM28</f>
        <v>1160</v>
      </c>
      <c r="T26" s="229">
        <f t="shared" si="2"/>
        <v>0.77333333333333332</v>
      </c>
      <c r="V26" s="163">
        <v>24</v>
      </c>
      <c r="W26" s="169" t="s">
        <v>135</v>
      </c>
      <c r="X26" s="138">
        <v>870</v>
      </c>
      <c r="Y26" s="229">
        <v>0.57999999999999996</v>
      </c>
      <c r="Z26" s="163"/>
      <c r="AA26" s="163"/>
    </row>
    <row r="27" spans="1:27">
      <c r="A27" s="160" t="s">
        <v>115</v>
      </c>
      <c r="B27" s="172">
        <f>Questionnaire!AK29</f>
        <v>350</v>
      </c>
      <c r="C27" s="138">
        <f>Questionnaire!AY29</f>
        <v>140</v>
      </c>
      <c r="D27" s="138">
        <f>Questionnaire!BF29</f>
        <v>70</v>
      </c>
      <c r="E27" s="138">
        <f>Questionnaire!DQ29</f>
        <v>80</v>
      </c>
      <c r="F27" s="138">
        <f>Questionnaire!CK29</f>
        <v>265</v>
      </c>
      <c r="G27" s="138">
        <f>Questionnaire!ED29</f>
        <v>80</v>
      </c>
      <c r="H27" s="138">
        <f>Questionnaire!EK29</f>
        <v>50</v>
      </c>
      <c r="I27" s="138">
        <f>Questionnaire!CR29</f>
        <v>90</v>
      </c>
      <c r="J27" s="138">
        <f>Questionnaire!CW29</f>
        <v>60</v>
      </c>
      <c r="K27" s="138">
        <f>Questionnaire!DF29</f>
        <v>50</v>
      </c>
      <c r="L27" s="138">
        <f>Questionnaire!BG29</f>
        <v>560</v>
      </c>
      <c r="M27" s="138">
        <f>Questionnaire!CK29</f>
        <v>265</v>
      </c>
      <c r="N27" s="138">
        <f>Questionnaire!DG29</f>
        <v>200</v>
      </c>
      <c r="O27" s="172">
        <f>Questionnaire!DH29</f>
        <v>1025</v>
      </c>
      <c r="P27" s="227">
        <f t="shared" si="0"/>
        <v>0.8401639344262295</v>
      </c>
      <c r="Q27" s="172">
        <f>Questionnaire!EL29</f>
        <v>210</v>
      </c>
      <c r="R27" s="229">
        <f t="shared" si="1"/>
        <v>0.75</v>
      </c>
      <c r="S27" s="138">
        <f>Questionnaire!EM29</f>
        <v>1235</v>
      </c>
      <c r="T27" s="229">
        <f t="shared" si="2"/>
        <v>0.82333333333333336</v>
      </c>
      <c r="V27" s="163">
        <v>25</v>
      </c>
      <c r="W27" s="169" t="s">
        <v>124</v>
      </c>
      <c r="X27" s="138">
        <v>845</v>
      </c>
      <c r="Y27" s="229">
        <v>0.56333333333333335</v>
      </c>
      <c r="Z27" s="163"/>
      <c r="AA27" s="163"/>
    </row>
    <row r="28" spans="1:27">
      <c r="A28" s="160" t="s">
        <v>114</v>
      </c>
      <c r="B28" s="172">
        <f>Questionnaire!AK30</f>
        <v>370</v>
      </c>
      <c r="C28" s="138">
        <f>Questionnaire!AY30</f>
        <v>130</v>
      </c>
      <c r="D28" s="138">
        <f>Questionnaire!BF30</f>
        <v>70</v>
      </c>
      <c r="E28" s="138">
        <f>Questionnaire!DQ30</f>
        <v>80</v>
      </c>
      <c r="F28" s="138">
        <f>Questionnaire!CK30</f>
        <v>280</v>
      </c>
      <c r="G28" s="138">
        <f>Questionnaire!ED30</f>
        <v>130</v>
      </c>
      <c r="H28" s="138">
        <f>Questionnaire!EK30</f>
        <v>50</v>
      </c>
      <c r="I28" s="138">
        <f>Questionnaire!CR30</f>
        <v>120</v>
      </c>
      <c r="J28" s="138">
        <f>Questionnaire!CW30</f>
        <v>60</v>
      </c>
      <c r="K28" s="138">
        <f>Questionnaire!DF30</f>
        <v>120</v>
      </c>
      <c r="L28" s="138">
        <f>Questionnaire!BG30</f>
        <v>570</v>
      </c>
      <c r="M28" s="138">
        <f>Questionnaire!CK30</f>
        <v>280</v>
      </c>
      <c r="N28" s="138">
        <f>Questionnaire!DG30</f>
        <v>300</v>
      </c>
      <c r="O28" s="172">
        <f>Questionnaire!DH30</f>
        <v>1150</v>
      </c>
      <c r="P28" s="227">
        <f t="shared" si="0"/>
        <v>0.94262295081967218</v>
      </c>
      <c r="Q28" s="172">
        <f>Questionnaire!EL30</f>
        <v>260</v>
      </c>
      <c r="R28" s="229">
        <f t="shared" si="1"/>
        <v>0.9285714285714286</v>
      </c>
      <c r="S28" s="138">
        <f>Questionnaire!EM30</f>
        <v>1410</v>
      </c>
      <c r="T28" s="229">
        <f t="shared" si="2"/>
        <v>0.94</v>
      </c>
      <c r="V28" s="163">
        <v>26</v>
      </c>
      <c r="W28" s="169" t="s">
        <v>129</v>
      </c>
      <c r="X28" s="138">
        <v>720</v>
      </c>
      <c r="Y28" s="229">
        <v>0.48</v>
      </c>
      <c r="Z28" s="163"/>
      <c r="AA28" s="163"/>
    </row>
    <row r="29" spans="1:27">
      <c r="A29" s="160" t="s">
        <v>113</v>
      </c>
      <c r="B29" s="172">
        <f>Questionnaire!AK31</f>
        <v>305</v>
      </c>
      <c r="C29" s="138">
        <f>Questionnaire!AY31</f>
        <v>80</v>
      </c>
      <c r="D29" s="138">
        <f>Questionnaire!BF31</f>
        <v>65</v>
      </c>
      <c r="E29" s="138">
        <f>Questionnaire!DQ31</f>
        <v>60</v>
      </c>
      <c r="F29" s="138">
        <f>Questionnaire!CK31</f>
        <v>160</v>
      </c>
      <c r="G29" s="138">
        <f>Questionnaire!ED31</f>
        <v>110</v>
      </c>
      <c r="H29" s="138">
        <f>Questionnaire!EK31</f>
        <v>50</v>
      </c>
      <c r="I29" s="138">
        <f>Questionnaire!CR31</f>
        <v>50</v>
      </c>
      <c r="J29" s="138">
        <f>Questionnaire!CW31</f>
        <v>15</v>
      </c>
      <c r="K29" s="138">
        <f>Questionnaire!DF31</f>
        <v>80</v>
      </c>
      <c r="L29" s="138">
        <f>Questionnaire!BG31</f>
        <v>450</v>
      </c>
      <c r="M29" s="138">
        <f>Questionnaire!CK31</f>
        <v>160</v>
      </c>
      <c r="N29" s="138">
        <f>Questionnaire!DG31</f>
        <v>145</v>
      </c>
      <c r="O29" s="172">
        <f>Questionnaire!DH31</f>
        <v>755</v>
      </c>
      <c r="P29" s="227">
        <f t="shared" si="0"/>
        <v>0.61885245901639341</v>
      </c>
      <c r="Q29" s="172">
        <f>Questionnaire!EL31</f>
        <v>220</v>
      </c>
      <c r="R29" s="229">
        <f t="shared" si="1"/>
        <v>0.7857142857142857</v>
      </c>
      <c r="S29" s="138">
        <f>Questionnaire!EM31</f>
        <v>975</v>
      </c>
      <c r="T29" s="229">
        <f t="shared" si="2"/>
        <v>0.65</v>
      </c>
      <c r="V29" s="163">
        <v>27</v>
      </c>
      <c r="W29" s="169" t="s">
        <v>118</v>
      </c>
      <c r="X29" s="138">
        <v>710</v>
      </c>
      <c r="Y29" s="229">
        <v>0.47333333333333333</v>
      </c>
      <c r="Z29" s="163"/>
      <c r="AA29" s="163"/>
    </row>
    <row r="30" spans="1:27" ht="15.75" thickBot="1">
      <c r="A30" s="167" t="s">
        <v>111</v>
      </c>
      <c r="B30" s="172">
        <f>Questionnaire!AK32</f>
        <v>320</v>
      </c>
      <c r="C30" s="138">
        <f>Questionnaire!AY32</f>
        <v>130</v>
      </c>
      <c r="D30" s="138">
        <f>Questionnaire!BF32</f>
        <v>60</v>
      </c>
      <c r="E30" s="138">
        <f>Questionnaire!DQ32</f>
        <v>55</v>
      </c>
      <c r="F30" s="138">
        <f>Questionnaire!CK32</f>
        <v>215</v>
      </c>
      <c r="G30" s="138">
        <f>Questionnaire!ED32</f>
        <v>130</v>
      </c>
      <c r="H30" s="138">
        <f>Questionnaire!EK32</f>
        <v>50</v>
      </c>
      <c r="I30" s="138">
        <f>Questionnaire!CR32</f>
        <v>90</v>
      </c>
      <c r="J30" s="138">
        <f>Questionnaire!CW32</f>
        <v>60</v>
      </c>
      <c r="K30" s="138">
        <f>Questionnaire!DF32</f>
        <v>90</v>
      </c>
      <c r="L30" s="138">
        <f>Questionnaire!BG32</f>
        <v>510</v>
      </c>
      <c r="M30" s="138">
        <f>Questionnaire!CK32</f>
        <v>215</v>
      </c>
      <c r="N30" s="138">
        <f>Questionnaire!DG32</f>
        <v>240</v>
      </c>
      <c r="O30" s="173">
        <f>Questionnaire!DH32</f>
        <v>965</v>
      </c>
      <c r="P30" s="250">
        <f t="shared" si="0"/>
        <v>0.79098360655737709</v>
      </c>
      <c r="Q30" s="173">
        <f>Questionnaire!EL32</f>
        <v>235</v>
      </c>
      <c r="R30" s="251">
        <f t="shared" si="1"/>
        <v>0.8392857142857143</v>
      </c>
      <c r="S30" s="127">
        <f>Questionnaire!EM32</f>
        <v>1200</v>
      </c>
      <c r="T30" s="251">
        <f t="shared" si="2"/>
        <v>0.8</v>
      </c>
      <c r="V30" s="163">
        <v>28</v>
      </c>
      <c r="W30" s="169" t="s">
        <v>122</v>
      </c>
      <c r="X30" s="138">
        <v>560</v>
      </c>
      <c r="Y30" s="229">
        <v>0.37333333333333335</v>
      </c>
      <c r="Z30" s="163"/>
      <c r="AA30" s="163"/>
    </row>
    <row r="31" spans="1:27">
      <c r="A31" s="265" t="s">
        <v>702</v>
      </c>
      <c r="B31" s="253">
        <f t="shared" ref="B31:O31" si="3">AVERAGE(B3:B30)</f>
        <v>316.42857142857144</v>
      </c>
      <c r="C31" s="254">
        <f t="shared" si="3"/>
        <v>121.42857142857143</v>
      </c>
      <c r="D31" s="254">
        <f t="shared" si="3"/>
        <v>71.25</v>
      </c>
      <c r="E31" s="254">
        <f t="shared" si="3"/>
        <v>61.071428571428569</v>
      </c>
      <c r="F31" s="254">
        <f t="shared" si="3"/>
        <v>201.60714285714286</v>
      </c>
      <c r="G31" s="254">
        <f t="shared" si="3"/>
        <v>107.85714285714286</v>
      </c>
      <c r="H31" s="254">
        <f t="shared" si="3"/>
        <v>45.178571428571431</v>
      </c>
      <c r="I31" s="254">
        <f t="shared" si="3"/>
        <v>68.571428571428569</v>
      </c>
      <c r="J31" s="254">
        <f t="shared" si="3"/>
        <v>29.464285714285715</v>
      </c>
      <c r="K31" s="254">
        <f t="shared" si="3"/>
        <v>64.642857142857139</v>
      </c>
      <c r="L31" s="254">
        <f t="shared" si="3"/>
        <v>509.10714285714283</v>
      </c>
      <c r="M31" s="254">
        <f t="shared" si="3"/>
        <v>201.60714285714286</v>
      </c>
      <c r="N31" s="255">
        <f t="shared" si="3"/>
        <v>162.67857142857142</v>
      </c>
      <c r="O31" s="253">
        <f t="shared" si="3"/>
        <v>873.39285714285711</v>
      </c>
      <c r="P31" s="254"/>
      <c r="Q31" s="253">
        <f>AVERAGE(Q3:Q30)</f>
        <v>214.10714285714286</v>
      </c>
      <c r="R31" s="255"/>
      <c r="S31" s="253">
        <f>AVERAGE(S3:S30)</f>
        <v>1087.5</v>
      </c>
      <c r="T31" s="255"/>
      <c r="U31" s="138"/>
      <c r="V31" s="138"/>
      <c r="W31" s="138"/>
      <c r="X31" s="163"/>
      <c r="Y31" s="163"/>
    </row>
    <row r="32" spans="1:27" ht="15.75" thickBot="1">
      <c r="A32" s="235" t="s">
        <v>703</v>
      </c>
      <c r="B32" s="256">
        <f t="shared" ref="B32:N32" si="4">B31/B2*100</f>
        <v>79.107142857142861</v>
      </c>
      <c r="C32" s="257">
        <f t="shared" si="4"/>
        <v>86.734693877551024</v>
      </c>
      <c r="D32" s="257">
        <f t="shared" si="4"/>
        <v>89.0625</v>
      </c>
      <c r="E32" s="257">
        <f t="shared" si="4"/>
        <v>67.857142857142861</v>
      </c>
      <c r="F32" s="257">
        <f t="shared" si="4"/>
        <v>67.202380952380963</v>
      </c>
      <c r="G32" s="257">
        <f t="shared" si="4"/>
        <v>77.040816326530617</v>
      </c>
      <c r="H32" s="257">
        <f t="shared" si="4"/>
        <v>90.357142857142861</v>
      </c>
      <c r="I32" s="257">
        <f t="shared" si="4"/>
        <v>57.142857142857139</v>
      </c>
      <c r="J32" s="257">
        <f t="shared" si="4"/>
        <v>49.107142857142861</v>
      </c>
      <c r="K32" s="257">
        <f t="shared" si="4"/>
        <v>53.869047619047613</v>
      </c>
      <c r="L32" s="257">
        <f t="shared" si="4"/>
        <v>82.114055299539174</v>
      </c>
      <c r="M32" s="257">
        <f t="shared" si="4"/>
        <v>67.202380952380963</v>
      </c>
      <c r="N32" s="258">
        <f t="shared" si="4"/>
        <v>54.226190476190474</v>
      </c>
      <c r="O32" s="256"/>
      <c r="P32" s="268">
        <f>AVERAGE(P3:P30)</f>
        <v>0.7158957845433257</v>
      </c>
      <c r="Q32" s="256"/>
      <c r="R32" s="269">
        <f>Q31/Q2</f>
        <v>0.76466836734693877</v>
      </c>
      <c r="S32" s="256"/>
      <c r="T32" s="269">
        <f>S31/$S$2</f>
        <v>0.72499999999999998</v>
      </c>
      <c r="U32" s="138"/>
      <c r="V32" s="138"/>
      <c r="W32" s="138"/>
      <c r="X32" s="163"/>
      <c r="Y32" s="163"/>
    </row>
    <row r="33" spans="1:25">
      <c r="A33" s="218"/>
      <c r="B33" s="164"/>
      <c r="C33" s="245"/>
      <c r="D33" s="164"/>
      <c r="E33" s="164"/>
      <c r="F33" s="164"/>
      <c r="G33" s="164"/>
      <c r="H33" s="164"/>
      <c r="I33" s="164"/>
      <c r="J33" s="164"/>
      <c r="K33" s="164"/>
      <c r="L33" s="164"/>
      <c r="M33" s="164"/>
      <c r="N33" s="164"/>
      <c r="O33" s="164"/>
      <c r="P33" s="164"/>
      <c r="Q33" s="164"/>
      <c r="R33" s="164"/>
      <c r="S33" s="164"/>
      <c r="T33" s="194"/>
      <c r="U33" s="138"/>
      <c r="V33" s="138"/>
      <c r="W33" s="138"/>
      <c r="X33" s="163"/>
      <c r="Y33" s="163"/>
    </row>
    <row r="34" spans="1:25" s="163" customFormat="1" ht="15.75">
      <c r="A34" s="223" t="s">
        <v>696</v>
      </c>
      <c r="B34" s="220"/>
      <c r="C34" s="220"/>
      <c r="D34" s="220"/>
      <c r="E34" s="220"/>
      <c r="F34" s="220"/>
      <c r="G34" s="220"/>
      <c r="H34" s="220"/>
      <c r="I34" s="220"/>
      <c r="J34" s="220"/>
      <c r="K34" s="220"/>
      <c r="L34" s="220"/>
      <c r="M34" s="220"/>
      <c r="N34" s="220"/>
      <c r="O34" s="220"/>
      <c r="P34" s="220"/>
      <c r="Q34" s="220"/>
      <c r="R34" s="220"/>
      <c r="S34" s="220"/>
      <c r="T34" s="220"/>
      <c r="U34" s="138"/>
      <c r="V34" s="138"/>
      <c r="W34" s="138"/>
    </row>
    <row r="35" spans="1:25">
      <c r="A35" s="317" t="s">
        <v>110</v>
      </c>
      <c r="B35" s="175">
        <f>Questionnaire!AK41</f>
        <v>170</v>
      </c>
      <c r="C35" s="175">
        <f>Questionnaire!AY41</f>
        <v>0</v>
      </c>
      <c r="D35" s="175">
        <f>Questionnaire!BF41</f>
        <v>55</v>
      </c>
      <c r="E35" s="330">
        <f>Questionnaire!DQ41</f>
        <v>0</v>
      </c>
      <c r="F35" s="175">
        <f>Questionnaire!CK41</f>
        <v>0</v>
      </c>
      <c r="G35" s="175">
        <f>Questionnaire!ED41</f>
        <v>0</v>
      </c>
      <c r="H35" s="330">
        <f>Questionnaire!EK41</f>
        <v>0</v>
      </c>
      <c r="I35" s="175">
        <f>Questionnaire!CR41</f>
        <v>90</v>
      </c>
      <c r="J35" s="175">
        <f>Questionnaire!CW41</f>
        <v>15</v>
      </c>
      <c r="K35" s="175">
        <f>Questionnaire!DF41</f>
        <v>0</v>
      </c>
      <c r="L35" s="175">
        <f>Questionnaire!BG41</f>
        <v>225</v>
      </c>
      <c r="M35" s="175">
        <f>Questionnaire!CK41</f>
        <v>0</v>
      </c>
      <c r="N35" s="175">
        <f>Questionnaire!DG41</f>
        <v>105</v>
      </c>
      <c r="O35" s="175">
        <f>Questionnaire!DH41</f>
        <v>330</v>
      </c>
      <c r="P35" s="321">
        <f>O35/$O$2*100</f>
        <v>27.049180327868854</v>
      </c>
      <c r="Q35" s="175">
        <f>Questionnaire!EL41</f>
        <v>0</v>
      </c>
      <c r="R35" s="321">
        <f>Q35/$Q$2*100</f>
        <v>0</v>
      </c>
      <c r="S35" s="175">
        <f>Questionnaire!EM41</f>
        <v>330</v>
      </c>
      <c r="T35" s="322">
        <f>S35/$S$2*100</f>
        <v>22</v>
      </c>
      <c r="U35" s="138"/>
      <c r="V35" s="138"/>
      <c r="W35" s="138"/>
    </row>
    <row r="36" spans="1:25">
      <c r="A36" s="323" t="s">
        <v>109</v>
      </c>
      <c r="B36" s="138">
        <f>Questionnaire!AK42</f>
        <v>30</v>
      </c>
      <c r="C36" s="138">
        <f>Questionnaire!AY42</f>
        <v>110</v>
      </c>
      <c r="D36" s="138">
        <f>Questionnaire!BF42</f>
        <v>0</v>
      </c>
      <c r="E36" s="191">
        <f>Questionnaire!DQ42</f>
        <v>0</v>
      </c>
      <c r="F36" s="138">
        <f>Questionnaire!CK42</f>
        <v>5</v>
      </c>
      <c r="G36" s="138">
        <f>Questionnaire!ED42</f>
        <v>0</v>
      </c>
      <c r="H36" s="191">
        <f>Questionnaire!EK42</f>
        <v>0</v>
      </c>
      <c r="I36" s="138">
        <f>Questionnaire!CR42</f>
        <v>0</v>
      </c>
      <c r="J36" s="138">
        <f>Questionnaire!CW42</f>
        <v>0</v>
      </c>
      <c r="K36" s="138">
        <f>Questionnaire!DF42</f>
        <v>30</v>
      </c>
      <c r="L36" s="138">
        <f>Questionnaire!BG42</f>
        <v>140</v>
      </c>
      <c r="M36" s="138">
        <f>Questionnaire!CK42</f>
        <v>5</v>
      </c>
      <c r="N36" s="138">
        <f>Questionnaire!DG42</f>
        <v>30</v>
      </c>
      <c r="O36" s="138">
        <f>Questionnaire!DH42</f>
        <v>175</v>
      </c>
      <c r="P36" s="215">
        <f t="shared" ref="P36:P41" si="5">O36/$O$2*100</f>
        <v>14.344262295081966</v>
      </c>
      <c r="Q36" s="138">
        <f>Questionnaire!EL42</f>
        <v>0</v>
      </c>
      <c r="R36" s="215">
        <f t="shared" ref="R36:R41" si="6">Q36/$Q$2*100</f>
        <v>0</v>
      </c>
      <c r="S36" s="138">
        <f>Questionnaire!EM42</f>
        <v>175</v>
      </c>
      <c r="T36" s="324">
        <f t="shared" ref="T36:T41" si="7">S36/$S$2*100</f>
        <v>11.666666666666666</v>
      </c>
      <c r="U36" s="138"/>
      <c r="V36" s="138"/>
      <c r="W36" s="138"/>
    </row>
    <row r="37" spans="1:25">
      <c r="A37" s="323" t="s">
        <v>108</v>
      </c>
      <c r="B37" s="138">
        <f>Questionnaire!AK43</f>
        <v>0</v>
      </c>
      <c r="C37" s="138">
        <f>Questionnaire!AY43</f>
        <v>0</v>
      </c>
      <c r="D37" s="138">
        <f>Questionnaire!BF43</f>
        <v>0</v>
      </c>
      <c r="E37" s="191">
        <f>Questionnaire!DQ43</f>
        <v>0</v>
      </c>
      <c r="F37" s="138">
        <f>Questionnaire!CK43</f>
        <v>0</v>
      </c>
      <c r="G37" s="138">
        <f>Questionnaire!ED43</f>
        <v>0</v>
      </c>
      <c r="H37" s="191">
        <f>Questionnaire!EK43</f>
        <v>0</v>
      </c>
      <c r="I37" s="138">
        <f>Questionnaire!CR43</f>
        <v>0</v>
      </c>
      <c r="J37" s="138">
        <f>Questionnaire!CW43</f>
        <v>0</v>
      </c>
      <c r="K37" s="138">
        <f>Questionnaire!DF43</f>
        <v>0</v>
      </c>
      <c r="L37" s="138">
        <f>Questionnaire!BG43</f>
        <v>0</v>
      </c>
      <c r="M37" s="138">
        <f>Questionnaire!CK43</f>
        <v>0</v>
      </c>
      <c r="N37" s="138">
        <f>Questionnaire!DG43</f>
        <v>0</v>
      </c>
      <c r="O37" s="138">
        <f>Questionnaire!DH43</f>
        <v>0</v>
      </c>
      <c r="P37" s="215">
        <f t="shared" si="5"/>
        <v>0</v>
      </c>
      <c r="Q37" s="138">
        <f>Questionnaire!EL43</f>
        <v>0</v>
      </c>
      <c r="R37" s="215">
        <f t="shared" si="6"/>
        <v>0</v>
      </c>
      <c r="S37" s="138">
        <f>Questionnaire!EM43</f>
        <v>0</v>
      </c>
      <c r="T37" s="324">
        <f t="shared" si="7"/>
        <v>0</v>
      </c>
      <c r="U37" s="138"/>
      <c r="V37" s="138"/>
      <c r="W37" s="138"/>
    </row>
    <row r="38" spans="1:25">
      <c r="A38" s="323" t="s">
        <v>629</v>
      </c>
      <c r="B38" s="138">
        <f>Questionnaire!AK44</f>
        <v>180</v>
      </c>
      <c r="C38" s="138">
        <f>Questionnaire!AY44</f>
        <v>40</v>
      </c>
      <c r="D38" s="138">
        <f>Questionnaire!BF44</f>
        <v>40</v>
      </c>
      <c r="E38" s="191">
        <f>Questionnaire!DQ44</f>
        <v>45</v>
      </c>
      <c r="F38" s="138">
        <f>Questionnaire!CK44</f>
        <v>75</v>
      </c>
      <c r="G38" s="138">
        <f>Questionnaire!ED44</f>
        <v>70</v>
      </c>
      <c r="H38" s="191">
        <f>Questionnaire!EK44</f>
        <v>15</v>
      </c>
      <c r="I38" s="138">
        <f>Questionnaire!CR44</f>
        <v>0</v>
      </c>
      <c r="J38" s="138">
        <f>Questionnaire!CW44</f>
        <v>30</v>
      </c>
      <c r="K38" s="138">
        <f>Questionnaire!DF44</f>
        <v>85</v>
      </c>
      <c r="L38" s="138">
        <f>Questionnaire!BG44</f>
        <v>260</v>
      </c>
      <c r="M38" s="138">
        <f>Questionnaire!CK44</f>
        <v>75</v>
      </c>
      <c r="N38" s="138">
        <f>Questionnaire!DG44</f>
        <v>115</v>
      </c>
      <c r="O38" s="138">
        <f>Questionnaire!DH44</f>
        <v>450</v>
      </c>
      <c r="P38" s="215">
        <f t="shared" si="5"/>
        <v>36.885245901639344</v>
      </c>
      <c r="Q38" s="138">
        <f>Questionnaire!EL44</f>
        <v>130</v>
      </c>
      <c r="R38" s="215">
        <f t="shared" si="6"/>
        <v>46.428571428571431</v>
      </c>
      <c r="S38" s="138">
        <f>Questionnaire!EM44</f>
        <v>580</v>
      </c>
      <c r="T38" s="324">
        <f t="shared" si="7"/>
        <v>38.666666666666664</v>
      </c>
      <c r="U38" s="138"/>
      <c r="V38" s="138"/>
      <c r="W38" s="138"/>
    </row>
    <row r="39" spans="1:25">
      <c r="A39" s="323" t="s">
        <v>630</v>
      </c>
      <c r="B39" s="138">
        <f>Questionnaire!AK45</f>
        <v>85</v>
      </c>
      <c r="C39" s="138">
        <f>Questionnaire!AY45</f>
        <v>0</v>
      </c>
      <c r="D39" s="138">
        <f>Questionnaire!BF45</f>
        <v>0</v>
      </c>
      <c r="E39" s="191">
        <f>Questionnaire!DQ45</f>
        <v>0</v>
      </c>
      <c r="F39" s="138">
        <f>Questionnaire!CK45</f>
        <v>0</v>
      </c>
      <c r="G39" s="138">
        <f>Questionnaire!ED45</f>
        <v>0</v>
      </c>
      <c r="H39" s="191">
        <f>Questionnaire!EK45</f>
        <v>0</v>
      </c>
      <c r="I39" s="138">
        <f>Questionnaire!CR45</f>
        <v>0</v>
      </c>
      <c r="J39" s="138">
        <f>Questionnaire!CW45</f>
        <v>0</v>
      </c>
      <c r="K39" s="138">
        <f>Questionnaire!DF45</f>
        <v>0</v>
      </c>
      <c r="L39" s="138">
        <f>Questionnaire!BG45</f>
        <v>85</v>
      </c>
      <c r="M39" s="138">
        <f>Questionnaire!CK45</f>
        <v>0</v>
      </c>
      <c r="N39" s="138">
        <f>Questionnaire!DG45</f>
        <v>0</v>
      </c>
      <c r="O39" s="138">
        <f>Questionnaire!DH45</f>
        <v>85</v>
      </c>
      <c r="P39" s="215">
        <f t="shared" si="5"/>
        <v>6.9672131147540979</v>
      </c>
      <c r="Q39" s="138">
        <f>Questionnaire!EL45</f>
        <v>0</v>
      </c>
      <c r="R39" s="215">
        <f t="shared" si="6"/>
        <v>0</v>
      </c>
      <c r="S39" s="138">
        <f>Questionnaire!EM45</f>
        <v>85</v>
      </c>
      <c r="T39" s="324">
        <f t="shared" si="7"/>
        <v>5.6666666666666661</v>
      </c>
      <c r="U39" s="138"/>
      <c r="V39" s="138"/>
      <c r="W39" s="138"/>
    </row>
    <row r="40" spans="1:25">
      <c r="A40" s="323" t="s">
        <v>107</v>
      </c>
      <c r="B40" s="138">
        <f>Questionnaire!AK46</f>
        <v>160</v>
      </c>
      <c r="C40" s="138">
        <f>Questionnaire!AY46</f>
        <v>30</v>
      </c>
      <c r="D40" s="138">
        <f>Questionnaire!BF46</f>
        <v>40</v>
      </c>
      <c r="E40" s="191">
        <f>Questionnaire!DQ46</f>
        <v>70</v>
      </c>
      <c r="F40" s="138">
        <f>Questionnaire!CK46</f>
        <v>105</v>
      </c>
      <c r="G40" s="138">
        <f>Questionnaire!ED46</f>
        <v>120</v>
      </c>
      <c r="H40" s="191">
        <f>Questionnaire!EK46</f>
        <v>15</v>
      </c>
      <c r="I40" s="138">
        <f>Questionnaire!CR46</f>
        <v>0</v>
      </c>
      <c r="J40" s="138">
        <f>Questionnaire!CW46</f>
        <v>0</v>
      </c>
      <c r="K40" s="138">
        <f>Questionnaire!DF46</f>
        <v>60</v>
      </c>
      <c r="L40" s="138">
        <f>Questionnaire!BG46</f>
        <v>230</v>
      </c>
      <c r="M40" s="138">
        <f>Questionnaire!CK46</f>
        <v>105</v>
      </c>
      <c r="N40" s="138">
        <f>Questionnaire!DG46</f>
        <v>60</v>
      </c>
      <c r="O40" s="138">
        <f>Questionnaire!DH46</f>
        <v>395</v>
      </c>
      <c r="P40" s="215">
        <f t="shared" si="5"/>
        <v>32.377049180327873</v>
      </c>
      <c r="Q40" s="138">
        <f>Questionnaire!EL46</f>
        <v>205</v>
      </c>
      <c r="R40" s="215">
        <f t="shared" si="6"/>
        <v>73.214285714285708</v>
      </c>
      <c r="S40" s="138">
        <f>Questionnaire!EM46</f>
        <v>600</v>
      </c>
      <c r="T40" s="324">
        <f t="shared" si="7"/>
        <v>40</v>
      </c>
      <c r="U40" s="138"/>
      <c r="V40" s="138"/>
      <c r="W40" s="138"/>
    </row>
    <row r="41" spans="1:25">
      <c r="A41" s="331" t="s">
        <v>631</v>
      </c>
      <c r="B41" s="80">
        <f>Questionnaire!AK47</f>
        <v>0</v>
      </c>
      <c r="C41" s="80">
        <f>Questionnaire!AY47</f>
        <v>0</v>
      </c>
      <c r="D41" s="80">
        <f>Questionnaire!BF47</f>
        <v>0</v>
      </c>
      <c r="E41" s="193">
        <f>Questionnaire!DQ47</f>
        <v>0</v>
      </c>
      <c r="F41" s="80">
        <f>Questionnaire!CK47</f>
        <v>0</v>
      </c>
      <c r="G41" s="80">
        <f>Questionnaire!ED47</f>
        <v>0</v>
      </c>
      <c r="H41" s="193">
        <f>Questionnaire!EK47</f>
        <v>0</v>
      </c>
      <c r="I41" s="80">
        <f>Questionnaire!CR47</f>
        <v>40</v>
      </c>
      <c r="J41" s="80">
        <f>Questionnaire!CW47</f>
        <v>0</v>
      </c>
      <c r="K41" s="80">
        <f>Questionnaire!DF47</f>
        <v>0</v>
      </c>
      <c r="L41" s="80">
        <f>Questionnaire!BG47</f>
        <v>0</v>
      </c>
      <c r="M41" s="80">
        <f>Questionnaire!CK47</f>
        <v>0</v>
      </c>
      <c r="N41" s="80">
        <f>Questionnaire!DG47</f>
        <v>40</v>
      </c>
      <c r="O41" s="80">
        <f>Questionnaire!DH47</f>
        <v>40</v>
      </c>
      <c r="P41" s="332">
        <f t="shared" si="5"/>
        <v>3.278688524590164</v>
      </c>
      <c r="Q41" s="80">
        <f>Questionnaire!EL47</f>
        <v>0</v>
      </c>
      <c r="R41" s="332">
        <f t="shared" si="6"/>
        <v>0</v>
      </c>
      <c r="S41" s="80">
        <f>Questionnaire!EM47</f>
        <v>40</v>
      </c>
      <c r="T41" s="333">
        <f t="shared" si="7"/>
        <v>2.666666666666667</v>
      </c>
      <c r="U41" s="138"/>
      <c r="V41" s="138"/>
      <c r="W41" s="138"/>
    </row>
    <row r="42" spans="1:25">
      <c r="A42" s="138"/>
      <c r="B42" s="138"/>
      <c r="C42" s="138"/>
      <c r="D42" s="138"/>
      <c r="E42" s="191"/>
      <c r="F42" s="138"/>
      <c r="G42" s="138"/>
      <c r="H42" s="138"/>
      <c r="I42" s="138"/>
      <c r="J42" s="138"/>
      <c r="K42" s="138"/>
      <c r="L42" s="138"/>
      <c r="M42" s="138"/>
      <c r="N42" s="138"/>
      <c r="O42" s="138"/>
      <c r="P42" s="138"/>
      <c r="Q42" s="138"/>
      <c r="R42" s="138"/>
      <c r="S42" s="138"/>
      <c r="T42" s="138"/>
      <c r="U42" s="138"/>
      <c r="V42" s="138"/>
      <c r="W42" s="138"/>
    </row>
    <row r="43" spans="1:25">
      <c r="A43" s="221" t="s">
        <v>697</v>
      </c>
      <c r="B43" s="222"/>
      <c r="C43" s="222"/>
      <c r="D43" s="222"/>
      <c r="E43" s="222"/>
      <c r="F43" s="222"/>
      <c r="G43" s="222"/>
      <c r="H43" s="222"/>
      <c r="I43" s="222"/>
      <c r="J43" s="222"/>
      <c r="K43" s="222"/>
      <c r="L43" s="222"/>
      <c r="M43" s="222"/>
      <c r="N43" s="222"/>
      <c r="O43" s="222"/>
      <c r="P43" s="222"/>
      <c r="Q43" s="222"/>
      <c r="R43" s="222"/>
      <c r="S43" s="222"/>
      <c r="T43" s="222"/>
      <c r="U43" s="138"/>
      <c r="V43" s="138"/>
      <c r="W43" s="138"/>
    </row>
    <row r="44" spans="1:25" s="163" customFormat="1">
      <c r="A44" s="317" t="s">
        <v>673</v>
      </c>
      <c r="B44" s="175">
        <v>100</v>
      </c>
      <c r="C44" s="175">
        <v>50</v>
      </c>
      <c r="D44" s="175">
        <v>55</v>
      </c>
      <c r="E44" s="318">
        <f>Questionnaire!DQ50</f>
        <v>40</v>
      </c>
      <c r="F44" s="175">
        <v>35</v>
      </c>
      <c r="G44" s="318">
        <v>60</v>
      </c>
      <c r="H44" s="318">
        <v>35</v>
      </c>
      <c r="I44" s="175">
        <v>0</v>
      </c>
      <c r="J44" s="175">
        <v>0</v>
      </c>
      <c r="K44" s="175">
        <v>30</v>
      </c>
      <c r="L44" s="175">
        <v>205</v>
      </c>
      <c r="M44" s="175">
        <v>35</v>
      </c>
      <c r="N44" s="175">
        <v>30</v>
      </c>
      <c r="O44" s="175">
        <v>270</v>
      </c>
      <c r="P44" s="319">
        <v>0.22131147540983606</v>
      </c>
      <c r="Q44" s="320">
        <v>135</v>
      </c>
      <c r="R44" s="321">
        <v>0.48214285714285715</v>
      </c>
      <c r="S44" s="175">
        <v>405</v>
      </c>
      <c r="T44" s="322">
        <v>0.27</v>
      </c>
      <c r="U44" s="138"/>
      <c r="V44" s="138"/>
      <c r="W44" s="116"/>
      <c r="X44" s="138"/>
    </row>
    <row r="45" spans="1:25" s="163" customFormat="1">
      <c r="A45" s="323" t="s">
        <v>125</v>
      </c>
      <c r="B45" s="138">
        <v>5</v>
      </c>
      <c r="C45" s="138">
        <v>0</v>
      </c>
      <c r="D45" s="138">
        <v>0</v>
      </c>
      <c r="E45" s="214">
        <f>Questionnaire!DQ51</f>
        <v>0</v>
      </c>
      <c r="F45" s="138">
        <v>0</v>
      </c>
      <c r="G45" s="214">
        <v>0</v>
      </c>
      <c r="H45" s="214">
        <v>0</v>
      </c>
      <c r="I45" s="138">
        <v>0</v>
      </c>
      <c r="J45" s="138">
        <v>0</v>
      </c>
      <c r="K45" s="138">
        <v>0</v>
      </c>
      <c r="L45" s="138">
        <v>5</v>
      </c>
      <c r="M45" s="138">
        <v>0</v>
      </c>
      <c r="N45" s="138">
        <v>0</v>
      </c>
      <c r="O45" s="138">
        <v>5</v>
      </c>
      <c r="P45" s="195">
        <v>4.0983606557377051E-3</v>
      </c>
      <c r="Q45" s="225">
        <v>0</v>
      </c>
      <c r="R45" s="215">
        <v>0</v>
      </c>
      <c r="S45" s="138">
        <v>5</v>
      </c>
      <c r="T45" s="324">
        <v>3.3333333333333335E-3</v>
      </c>
      <c r="U45" s="138"/>
      <c r="V45" s="138"/>
      <c r="W45" s="116"/>
      <c r="X45" s="138"/>
    </row>
    <row r="46" spans="1:25" s="163" customFormat="1">
      <c r="A46" s="323" t="s">
        <v>120</v>
      </c>
      <c r="B46" s="138">
        <v>395</v>
      </c>
      <c r="C46" s="138">
        <v>100</v>
      </c>
      <c r="D46" s="138">
        <v>80</v>
      </c>
      <c r="E46" s="214">
        <f>Questionnaire!DQ52</f>
        <v>80</v>
      </c>
      <c r="F46" s="138">
        <v>240</v>
      </c>
      <c r="G46" s="214">
        <v>100</v>
      </c>
      <c r="H46" s="214">
        <v>50</v>
      </c>
      <c r="I46" s="138">
        <v>90</v>
      </c>
      <c r="J46" s="138">
        <v>45</v>
      </c>
      <c r="K46" s="138">
        <v>30</v>
      </c>
      <c r="L46" s="138">
        <v>575</v>
      </c>
      <c r="M46" s="138">
        <v>240</v>
      </c>
      <c r="N46" s="138">
        <v>165</v>
      </c>
      <c r="O46" s="138">
        <v>980</v>
      </c>
      <c r="P46" s="195">
        <f>O46/O2</f>
        <v>0.80327868852459017</v>
      </c>
      <c r="Q46" s="225">
        <v>230</v>
      </c>
      <c r="R46" s="215">
        <v>0.8214285714285714</v>
      </c>
      <c r="S46" s="138">
        <v>1210</v>
      </c>
      <c r="T46" s="324">
        <v>0.80666666666666664</v>
      </c>
      <c r="U46" s="138"/>
      <c r="V46" s="138"/>
      <c r="W46" s="116"/>
      <c r="X46" s="138"/>
    </row>
    <row r="47" spans="1:25" s="163" customFormat="1">
      <c r="A47" s="323" t="s">
        <v>112</v>
      </c>
      <c r="B47" s="138">
        <v>215</v>
      </c>
      <c r="C47" s="138">
        <v>110</v>
      </c>
      <c r="D47" s="138">
        <v>60</v>
      </c>
      <c r="E47" s="214">
        <f>Questionnaire!DQ53</f>
        <v>50</v>
      </c>
      <c r="F47" s="138">
        <v>185</v>
      </c>
      <c r="G47" s="214">
        <v>70</v>
      </c>
      <c r="H47" s="214">
        <v>50</v>
      </c>
      <c r="I47" s="138">
        <v>0</v>
      </c>
      <c r="J47" s="138">
        <v>0</v>
      </c>
      <c r="K47" s="138">
        <v>30</v>
      </c>
      <c r="L47" s="138">
        <v>385</v>
      </c>
      <c r="M47" s="138">
        <v>185</v>
      </c>
      <c r="N47" s="138">
        <v>30</v>
      </c>
      <c r="O47" s="138">
        <v>600</v>
      </c>
      <c r="P47" s="195">
        <v>0.49180327868852458</v>
      </c>
      <c r="Q47" s="225">
        <v>170</v>
      </c>
      <c r="R47" s="215">
        <v>0.6071428571428571</v>
      </c>
      <c r="S47" s="138">
        <v>770</v>
      </c>
      <c r="T47" s="324">
        <v>0.51333333333333331</v>
      </c>
      <c r="U47" s="138"/>
      <c r="V47" s="138"/>
      <c r="W47" s="116"/>
      <c r="X47" s="138"/>
    </row>
    <row r="48" spans="1:25">
      <c r="A48" s="325" t="s">
        <v>698</v>
      </c>
      <c r="B48" s="138">
        <f>B47/B2</f>
        <v>0.53749999999999998</v>
      </c>
      <c r="C48" s="138"/>
      <c r="D48" s="138"/>
      <c r="E48" s="194">
        <f>E44/$E$2</f>
        <v>0.44444444444444442</v>
      </c>
      <c r="F48" s="138"/>
      <c r="G48" s="194">
        <f>G44/$G$2</f>
        <v>0.42857142857142855</v>
      </c>
      <c r="H48" s="194">
        <f>H44/$H$2</f>
        <v>0.7</v>
      </c>
      <c r="I48" s="138"/>
      <c r="J48" s="138"/>
      <c r="K48" s="138"/>
      <c r="L48" s="194">
        <f>L44/$L$2</f>
        <v>0.33064516129032256</v>
      </c>
      <c r="M48" s="194">
        <f>M44/$M$2</f>
        <v>0.11666666666666667</v>
      </c>
      <c r="N48" s="224">
        <f>N44/$N$2</f>
        <v>0.1</v>
      </c>
      <c r="O48" s="138"/>
      <c r="P48" s="138"/>
      <c r="Q48" s="138"/>
      <c r="R48" s="138"/>
      <c r="S48" s="138"/>
      <c r="T48" s="286"/>
      <c r="U48" s="138"/>
      <c r="V48" s="138"/>
      <c r="W48" s="138"/>
    </row>
    <row r="49" spans="1:23">
      <c r="A49" s="325" t="s">
        <v>699</v>
      </c>
      <c r="B49" s="138"/>
      <c r="C49" s="138"/>
      <c r="D49" s="138"/>
      <c r="E49" s="194">
        <f>E45/$E$2</f>
        <v>0</v>
      </c>
      <c r="F49" s="138"/>
      <c r="G49" s="194">
        <f>G45/$G$2</f>
        <v>0</v>
      </c>
      <c r="H49" s="194">
        <f>H45/$H$2</f>
        <v>0</v>
      </c>
      <c r="I49" s="138"/>
      <c r="J49" s="138"/>
      <c r="K49" s="138"/>
      <c r="L49" s="194">
        <f>L45/$L$2</f>
        <v>8.0645161290322578E-3</v>
      </c>
      <c r="M49" s="194">
        <f>M45/$M$2</f>
        <v>0</v>
      </c>
      <c r="N49" s="224">
        <f>N45/$N$2</f>
        <v>0</v>
      </c>
      <c r="O49" s="138"/>
      <c r="P49" s="138"/>
      <c r="Q49" s="138"/>
      <c r="R49" s="138"/>
      <c r="S49" s="138"/>
      <c r="T49" s="286"/>
      <c r="U49" s="138"/>
      <c r="V49" s="138"/>
      <c r="W49" s="138"/>
    </row>
    <row r="50" spans="1:23">
      <c r="A50" s="325" t="s">
        <v>700</v>
      </c>
      <c r="B50" s="138"/>
      <c r="C50" s="138"/>
      <c r="D50" s="138"/>
      <c r="E50" s="194">
        <f>E46/$E$2</f>
        <v>0.88888888888888884</v>
      </c>
      <c r="F50" s="138"/>
      <c r="G50" s="194">
        <f>G46/$G$2</f>
        <v>0.7142857142857143</v>
      </c>
      <c r="H50" s="194">
        <f>H46/$H$2</f>
        <v>1</v>
      </c>
      <c r="I50" s="138"/>
      <c r="J50" s="138"/>
      <c r="K50" s="138"/>
      <c r="L50" s="194">
        <f>L46/$L$2</f>
        <v>0.92741935483870963</v>
      </c>
      <c r="M50" s="194">
        <f>M46/$M$2</f>
        <v>0.8</v>
      </c>
      <c r="N50" s="224">
        <f>N46/$N$2</f>
        <v>0.55000000000000004</v>
      </c>
      <c r="O50" s="138"/>
      <c r="P50" s="138"/>
      <c r="Q50" s="138"/>
      <c r="R50" s="138"/>
      <c r="S50" s="138"/>
      <c r="T50" s="286"/>
      <c r="U50" s="138"/>
      <c r="V50" s="138"/>
      <c r="W50" s="138"/>
    </row>
    <row r="51" spans="1:23">
      <c r="A51" s="326" t="s">
        <v>701</v>
      </c>
      <c r="B51" s="80"/>
      <c r="C51" s="80"/>
      <c r="D51" s="80"/>
      <c r="E51" s="327">
        <f>E47/$E$2</f>
        <v>0.55555555555555558</v>
      </c>
      <c r="F51" s="80"/>
      <c r="G51" s="327">
        <f>G47/$G$2</f>
        <v>0.5</v>
      </c>
      <c r="H51" s="327">
        <f>H47/$H$2</f>
        <v>1</v>
      </c>
      <c r="I51" s="80"/>
      <c r="J51" s="80"/>
      <c r="K51" s="80"/>
      <c r="L51" s="327">
        <f>L47/$L$2</f>
        <v>0.62096774193548387</v>
      </c>
      <c r="M51" s="327">
        <f>M47/$M$2</f>
        <v>0.6166666666666667</v>
      </c>
      <c r="N51" s="328">
        <f>N47/$N$2</f>
        <v>0.1</v>
      </c>
      <c r="O51" s="80"/>
      <c r="P51" s="80"/>
      <c r="Q51" s="80"/>
      <c r="R51" s="80"/>
      <c r="S51" s="80"/>
      <c r="T51" s="329"/>
      <c r="U51" s="138"/>
      <c r="V51" s="138"/>
      <c r="W51" s="138"/>
    </row>
    <row r="52" spans="1:23">
      <c r="D52" s="191"/>
      <c r="E52" s="191"/>
      <c r="F52" s="191"/>
    </row>
    <row r="53" spans="1:23">
      <c r="A53" s="163"/>
      <c r="B53" s="163"/>
      <c r="C53" s="163"/>
      <c r="D53" s="191"/>
      <c r="E53" s="191"/>
      <c r="F53" s="191"/>
    </row>
    <row r="54" spans="1:23">
      <c r="D54" s="191"/>
      <c r="E54" s="191"/>
      <c r="F54" s="191"/>
    </row>
    <row r="55" spans="1:23">
      <c r="D55" s="191"/>
      <c r="E55" s="116"/>
      <c r="F55" s="191"/>
    </row>
    <row r="56" spans="1:23">
      <c r="D56" s="191"/>
      <c r="E56" s="116"/>
      <c r="F56" s="191"/>
    </row>
    <row r="57" spans="1:23">
      <c r="D57" s="191"/>
      <c r="E57" s="116"/>
      <c r="F57" s="191"/>
    </row>
    <row r="58" spans="1:23">
      <c r="D58" s="191"/>
      <c r="E58" s="116"/>
      <c r="F58" s="191"/>
    </row>
    <row r="59" spans="1:23">
      <c r="D59" s="191"/>
      <c r="E59" s="116"/>
      <c r="F59" s="191"/>
    </row>
    <row r="60" spans="1:23">
      <c r="D60" s="191"/>
      <c r="E60" s="116"/>
      <c r="F60" s="191"/>
    </row>
    <row r="61" spans="1:23">
      <c r="D61" s="191"/>
      <c r="E61" s="116"/>
      <c r="F61" s="191"/>
    </row>
    <row r="62" spans="1:23">
      <c r="D62" s="191"/>
      <c r="E62" s="116"/>
      <c r="F62" s="191"/>
    </row>
    <row r="63" spans="1:23">
      <c r="D63" s="191"/>
      <c r="E63" s="116"/>
      <c r="F63" s="191"/>
    </row>
    <row r="64" spans="1:23">
      <c r="D64" s="191"/>
      <c r="E64" s="116"/>
      <c r="F64" s="191"/>
    </row>
    <row r="65" spans="4:6">
      <c r="D65" s="191"/>
      <c r="E65" s="116"/>
      <c r="F65" s="191"/>
    </row>
    <row r="66" spans="4:6">
      <c r="D66" s="191"/>
      <c r="E66" s="116"/>
      <c r="F66" s="191"/>
    </row>
    <row r="67" spans="4:6">
      <c r="D67" s="191"/>
      <c r="E67" s="116"/>
      <c r="F67" s="191"/>
    </row>
    <row r="68" spans="4:6">
      <c r="D68" s="191"/>
      <c r="E68" s="116"/>
      <c r="F68" s="191"/>
    </row>
    <row r="69" spans="4:6">
      <c r="D69" s="191"/>
      <c r="E69" s="116"/>
      <c r="F69" s="191"/>
    </row>
    <row r="70" spans="4:6">
      <c r="D70" s="191"/>
      <c r="E70" s="116"/>
      <c r="F70" s="191"/>
    </row>
    <row r="71" spans="4:6">
      <c r="D71" s="191"/>
      <c r="E71" s="116"/>
      <c r="F71" s="191"/>
    </row>
    <row r="72" spans="4:6">
      <c r="D72" s="191"/>
      <c r="E72" s="116"/>
      <c r="F72" s="191"/>
    </row>
    <row r="73" spans="4:6">
      <c r="D73" s="191"/>
      <c r="E73" s="116"/>
      <c r="F73" s="191"/>
    </row>
    <row r="74" spans="4:6">
      <c r="D74" s="191"/>
      <c r="E74" s="116"/>
      <c r="F74" s="191"/>
    </row>
    <row r="75" spans="4:6">
      <c r="D75" s="191"/>
      <c r="E75" s="116"/>
      <c r="F75" s="191"/>
    </row>
    <row r="76" spans="4:6">
      <c r="D76" s="191"/>
      <c r="E76" s="116"/>
      <c r="F76" s="191"/>
    </row>
    <row r="77" spans="4:6">
      <c r="D77" s="191"/>
      <c r="E77" s="116"/>
      <c r="F77" s="191"/>
    </row>
    <row r="78" spans="4:6">
      <c r="D78" s="191"/>
      <c r="E78" s="116"/>
      <c r="F78" s="191"/>
    </row>
    <row r="79" spans="4:6">
      <c r="D79" s="191"/>
      <c r="E79" s="116"/>
      <c r="F79" s="191"/>
    </row>
    <row r="80" spans="4:6">
      <c r="D80" s="191"/>
      <c r="E80" s="116"/>
      <c r="F80" s="191"/>
    </row>
    <row r="81" spans="1:6">
      <c r="D81" s="191"/>
      <c r="E81" s="116"/>
      <c r="F81" s="191"/>
    </row>
    <row r="82" spans="1:6">
      <c r="D82" s="191"/>
      <c r="E82" s="116"/>
      <c r="F82" s="191"/>
    </row>
    <row r="83" spans="1:6">
      <c r="A83" s="163"/>
      <c r="B83" s="163"/>
      <c r="C83" s="163"/>
      <c r="D83" s="191"/>
      <c r="E83" s="116"/>
      <c r="F83" s="191"/>
    </row>
    <row r="84" spans="1:6">
      <c r="A84" s="163"/>
      <c r="B84" s="163"/>
      <c r="C84" s="163"/>
      <c r="D84" s="191"/>
      <c r="E84" s="116"/>
      <c r="F84" s="191"/>
    </row>
    <row r="85" spans="1:6">
      <c r="D85" s="191"/>
      <c r="E85" s="116"/>
      <c r="F85" s="191"/>
    </row>
  </sheetData>
  <sheetProtection algorithmName="SHA-512" hashValue="0eYn2GJ6fEyjDZVXgiKvg4TLzHUMyqP4SWun+Wk2Hk17t7LwT3RQLr7QM7Kswh9s0pd3EtcALuFB/wC+ONhbmg==" saltValue="A+a2iQpGIPfGGeDmFAIx7Q==" spinCount="100000" sheet="1" objects="1" scenarios="1"/>
  <sortState ref="W3:Y30">
    <sortCondition descending="1" ref="X3:X30"/>
  </sortState>
  <mergeCells count="3">
    <mergeCell ref="O1:P1"/>
    <mergeCell ref="Q1:R1"/>
    <mergeCell ref="S1:T1"/>
  </mergeCells>
  <pageMargins left="0.7" right="0.7" top="0.75" bottom="0.75" header="0.3" footer="0.3"/>
  <pageSetup scale="45"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W103"/>
  <sheetViews>
    <sheetView zoomScale="80" zoomScaleNormal="80" workbookViewId="0">
      <pane ySplit="2" topLeftCell="A3" activePane="bottomLeft" state="frozen"/>
      <selection pane="bottomLeft" activeCell="N5" sqref="N5:N6"/>
    </sheetView>
  </sheetViews>
  <sheetFormatPr baseColWidth="10" defaultColWidth="9.140625" defaultRowHeight="15"/>
  <cols>
    <col min="1" max="1" width="19.7109375" bestFit="1" customWidth="1"/>
    <col min="2" max="2" width="10.5703125" customWidth="1"/>
    <col min="3" max="3" width="12" customWidth="1"/>
    <col min="4" max="4" width="9" customWidth="1"/>
    <col min="5" max="5" width="8.85546875" style="209" customWidth="1"/>
    <col min="6" max="6" width="9.85546875" customWidth="1"/>
    <col min="7" max="7" width="10.85546875" customWidth="1"/>
    <col min="8" max="8" width="8.42578125" customWidth="1"/>
    <col min="9" max="9" width="8.140625" customWidth="1"/>
    <col min="10" max="10" width="7.140625" customWidth="1"/>
    <col min="11" max="11" width="10" customWidth="1"/>
    <col min="12" max="12" width="11.140625" customWidth="1"/>
    <col min="13" max="13" width="10.28515625" customWidth="1"/>
    <col min="14" max="14" width="10.7109375" customWidth="1"/>
    <col min="15" max="15" width="20.85546875" customWidth="1"/>
    <col min="16" max="16" width="14.85546875" customWidth="1"/>
    <col min="17" max="17" width="6.85546875" style="163" customWidth="1"/>
    <col min="18" max="18" width="19" customWidth="1"/>
    <col min="19" max="19" width="11.42578125" bestFit="1" customWidth="1"/>
    <col min="20" max="20" width="9.85546875" bestFit="1" customWidth="1"/>
    <col min="21" max="21" width="13" bestFit="1" customWidth="1"/>
    <col min="22" max="22" width="8.42578125" bestFit="1" customWidth="1"/>
    <col min="23" max="23" width="26.28515625" bestFit="1" customWidth="1"/>
    <col min="24" max="24" width="29.85546875" bestFit="1" customWidth="1"/>
  </cols>
  <sheetData>
    <row r="1" spans="1:23" ht="27" thickBot="1">
      <c r="A1" s="161" t="s">
        <v>227</v>
      </c>
      <c r="B1" s="106" t="s">
        <v>274</v>
      </c>
      <c r="C1" s="106" t="s">
        <v>273</v>
      </c>
      <c r="D1" s="106" t="s">
        <v>260</v>
      </c>
      <c r="E1" s="208" t="s">
        <v>272</v>
      </c>
      <c r="F1" s="105" t="s">
        <v>271</v>
      </c>
      <c r="G1" s="105" t="s">
        <v>270</v>
      </c>
      <c r="H1" s="105" t="s">
        <v>269</v>
      </c>
      <c r="I1" s="104" t="s">
        <v>268</v>
      </c>
      <c r="J1" s="104" t="s">
        <v>267</v>
      </c>
      <c r="K1" s="104" t="s">
        <v>266</v>
      </c>
      <c r="L1" s="103" t="s">
        <v>265</v>
      </c>
      <c r="M1" s="103" t="s">
        <v>264</v>
      </c>
      <c r="N1" s="103" t="s">
        <v>263</v>
      </c>
      <c r="O1" s="132" t="s">
        <v>381</v>
      </c>
      <c r="P1" s="131" t="s">
        <v>307</v>
      </c>
      <c r="Q1" s="131"/>
      <c r="R1" s="132" t="s">
        <v>380</v>
      </c>
      <c r="T1" s="138"/>
      <c r="U1" s="138"/>
      <c r="V1" s="138"/>
    </row>
    <row r="2" spans="1:23" ht="18" customHeight="1" thickBot="1">
      <c r="A2" s="162" t="s">
        <v>352</v>
      </c>
      <c r="B2" s="115">
        <v>330</v>
      </c>
      <c r="C2" s="115">
        <v>130</v>
      </c>
      <c r="D2" s="115">
        <v>70</v>
      </c>
      <c r="E2" s="131">
        <v>60</v>
      </c>
      <c r="F2" s="115">
        <v>260</v>
      </c>
      <c r="G2" s="115">
        <v>140</v>
      </c>
      <c r="H2" s="115">
        <v>50</v>
      </c>
      <c r="I2" s="115">
        <v>120</v>
      </c>
      <c r="J2" s="115">
        <v>60</v>
      </c>
      <c r="K2" s="115">
        <v>120</v>
      </c>
      <c r="L2" s="115">
        <v>530</v>
      </c>
      <c r="M2" s="115">
        <v>260</v>
      </c>
      <c r="N2" s="115">
        <v>300</v>
      </c>
      <c r="O2" s="141">
        <v>1090</v>
      </c>
      <c r="P2" s="115">
        <v>250</v>
      </c>
      <c r="Q2" s="115" t="s">
        <v>376</v>
      </c>
      <c r="R2" s="141">
        <v>1340</v>
      </c>
      <c r="T2" s="128"/>
      <c r="U2" s="162" t="s">
        <v>352</v>
      </c>
      <c r="V2" s="141">
        <v>1340</v>
      </c>
    </row>
    <row r="3" spans="1:23" ht="18" customHeight="1">
      <c r="A3" s="160" t="s">
        <v>141</v>
      </c>
      <c r="B3">
        <v>250</v>
      </c>
      <c r="C3">
        <v>130</v>
      </c>
      <c r="D3">
        <v>70</v>
      </c>
      <c r="E3" s="209">
        <v>40</v>
      </c>
      <c r="F3">
        <v>210</v>
      </c>
      <c r="G3">
        <v>120</v>
      </c>
      <c r="H3">
        <v>50</v>
      </c>
      <c r="I3">
        <v>70</v>
      </c>
      <c r="J3">
        <v>15</v>
      </c>
      <c r="K3">
        <v>90</v>
      </c>
      <c r="L3">
        <v>450</v>
      </c>
      <c r="M3">
        <v>210</v>
      </c>
      <c r="N3">
        <v>175</v>
      </c>
      <c r="O3" s="134">
        <v>835</v>
      </c>
      <c r="P3" s="140">
        <v>210</v>
      </c>
      <c r="Q3" s="195">
        <f>P3/$P$2</f>
        <v>0.84</v>
      </c>
      <c r="R3" s="134">
        <v>1045</v>
      </c>
      <c r="T3" s="116">
        <v>1</v>
      </c>
      <c r="U3" s="160" t="s">
        <v>114</v>
      </c>
      <c r="V3" s="165">
        <v>1225</v>
      </c>
      <c r="W3" s="248">
        <f>V3/$V$2</f>
        <v>0.91417910447761197</v>
      </c>
    </row>
    <row r="4" spans="1:23" ht="18" customHeight="1">
      <c r="A4" s="160" t="s">
        <v>140</v>
      </c>
      <c r="B4">
        <v>200</v>
      </c>
      <c r="C4">
        <v>90</v>
      </c>
      <c r="D4">
        <v>15</v>
      </c>
      <c r="E4" s="209">
        <v>40</v>
      </c>
      <c r="F4">
        <v>95</v>
      </c>
      <c r="G4">
        <v>100</v>
      </c>
      <c r="H4">
        <v>50</v>
      </c>
      <c r="I4">
        <v>0</v>
      </c>
      <c r="J4">
        <v>0</v>
      </c>
      <c r="K4">
        <v>50</v>
      </c>
      <c r="L4">
        <v>305</v>
      </c>
      <c r="M4">
        <v>95</v>
      </c>
      <c r="N4">
        <v>50</v>
      </c>
      <c r="O4" s="134">
        <v>450</v>
      </c>
      <c r="P4" s="140">
        <v>190</v>
      </c>
      <c r="Q4" s="195">
        <f t="shared" ref="Q4:Q30" si="0">P4/$P$2</f>
        <v>0.76</v>
      </c>
      <c r="R4" s="134">
        <v>640</v>
      </c>
      <c r="T4" s="116">
        <v>2</v>
      </c>
      <c r="U4" s="160" t="s">
        <v>132</v>
      </c>
      <c r="V4" s="165">
        <v>1150</v>
      </c>
      <c r="W4" s="248">
        <f t="shared" ref="W4:W30" si="1">V4/$V$2</f>
        <v>0.85820895522388063</v>
      </c>
    </row>
    <row r="5" spans="1:23" ht="18" customHeight="1">
      <c r="A5" s="160" t="s">
        <v>139</v>
      </c>
      <c r="B5">
        <v>245</v>
      </c>
      <c r="C5">
        <v>70</v>
      </c>
      <c r="D5">
        <v>70</v>
      </c>
      <c r="E5" s="209">
        <v>60</v>
      </c>
      <c r="F5">
        <v>180</v>
      </c>
      <c r="G5">
        <v>110</v>
      </c>
      <c r="H5">
        <v>35</v>
      </c>
      <c r="I5">
        <v>120</v>
      </c>
      <c r="J5">
        <v>45</v>
      </c>
      <c r="K5">
        <v>80</v>
      </c>
      <c r="L5">
        <v>385</v>
      </c>
      <c r="M5">
        <v>180</v>
      </c>
      <c r="N5">
        <v>245</v>
      </c>
      <c r="O5" s="134">
        <v>810</v>
      </c>
      <c r="P5" s="140">
        <v>205</v>
      </c>
      <c r="Q5" s="195">
        <f t="shared" si="0"/>
        <v>0.82</v>
      </c>
      <c r="R5" s="134">
        <v>1015</v>
      </c>
      <c r="T5" s="116">
        <v>3</v>
      </c>
      <c r="U5" s="160" t="s">
        <v>128</v>
      </c>
      <c r="V5" s="165">
        <v>1070</v>
      </c>
      <c r="W5" s="248">
        <f t="shared" si="1"/>
        <v>0.79850746268656714</v>
      </c>
    </row>
    <row r="6" spans="1:23" ht="18" customHeight="1">
      <c r="A6" s="160" t="s">
        <v>138</v>
      </c>
      <c r="B6">
        <v>230</v>
      </c>
      <c r="C6">
        <v>90</v>
      </c>
      <c r="D6">
        <v>55</v>
      </c>
      <c r="E6" s="209">
        <v>20</v>
      </c>
      <c r="F6">
        <v>210</v>
      </c>
      <c r="G6">
        <v>120</v>
      </c>
      <c r="H6">
        <v>50</v>
      </c>
      <c r="I6">
        <v>0</v>
      </c>
      <c r="J6">
        <v>0</v>
      </c>
      <c r="K6">
        <v>30</v>
      </c>
      <c r="L6">
        <v>375</v>
      </c>
      <c r="M6">
        <v>210</v>
      </c>
      <c r="N6">
        <v>30</v>
      </c>
      <c r="O6" s="134">
        <v>615</v>
      </c>
      <c r="P6" s="140">
        <v>190</v>
      </c>
      <c r="Q6" s="195">
        <f t="shared" si="0"/>
        <v>0.76</v>
      </c>
      <c r="R6" s="134">
        <v>805</v>
      </c>
      <c r="T6" s="116">
        <v>4</v>
      </c>
      <c r="U6" s="160" t="s">
        <v>121</v>
      </c>
      <c r="V6" s="165">
        <v>1055</v>
      </c>
      <c r="W6" s="248">
        <f t="shared" si="1"/>
        <v>0.78731343283582089</v>
      </c>
    </row>
    <row r="7" spans="1:23" ht="18" customHeight="1">
      <c r="A7" s="160" t="s">
        <v>137</v>
      </c>
      <c r="B7">
        <v>240</v>
      </c>
      <c r="C7">
        <v>20</v>
      </c>
      <c r="D7">
        <v>70</v>
      </c>
      <c r="E7" s="209">
        <v>40</v>
      </c>
      <c r="F7">
        <v>140</v>
      </c>
      <c r="G7">
        <v>80</v>
      </c>
      <c r="H7">
        <v>50</v>
      </c>
      <c r="I7">
        <v>70</v>
      </c>
      <c r="J7">
        <v>30</v>
      </c>
      <c r="K7">
        <v>30</v>
      </c>
      <c r="L7">
        <v>330</v>
      </c>
      <c r="M7">
        <v>140</v>
      </c>
      <c r="N7">
        <v>130</v>
      </c>
      <c r="O7" s="134">
        <v>600</v>
      </c>
      <c r="P7" s="140">
        <v>170</v>
      </c>
      <c r="Q7" s="195">
        <f t="shared" si="0"/>
        <v>0.68</v>
      </c>
      <c r="R7" s="134">
        <v>770</v>
      </c>
      <c r="T7" s="116">
        <v>5</v>
      </c>
      <c r="U7" s="160" t="s">
        <v>141</v>
      </c>
      <c r="V7" s="165">
        <v>1045</v>
      </c>
      <c r="W7" s="248">
        <f t="shared" si="1"/>
        <v>0.77985074626865669</v>
      </c>
    </row>
    <row r="8" spans="1:23" ht="18" customHeight="1">
      <c r="A8" s="160" t="s">
        <v>136</v>
      </c>
      <c r="B8">
        <v>290</v>
      </c>
      <c r="C8">
        <v>90</v>
      </c>
      <c r="D8">
        <v>70</v>
      </c>
      <c r="E8" s="209">
        <v>30</v>
      </c>
      <c r="F8">
        <v>95</v>
      </c>
      <c r="G8">
        <v>60</v>
      </c>
      <c r="H8">
        <v>50</v>
      </c>
      <c r="I8">
        <v>20</v>
      </c>
      <c r="J8">
        <v>0</v>
      </c>
      <c r="K8">
        <v>30</v>
      </c>
      <c r="L8">
        <v>450</v>
      </c>
      <c r="M8">
        <v>95</v>
      </c>
      <c r="N8">
        <v>50</v>
      </c>
      <c r="O8" s="134">
        <v>595</v>
      </c>
      <c r="P8" s="140">
        <v>140</v>
      </c>
      <c r="Q8" s="195">
        <f t="shared" si="0"/>
        <v>0.56000000000000005</v>
      </c>
      <c r="R8" s="134">
        <v>735</v>
      </c>
      <c r="T8" s="116">
        <v>6</v>
      </c>
      <c r="U8" s="160" t="s">
        <v>111</v>
      </c>
      <c r="V8" s="165">
        <v>1040</v>
      </c>
      <c r="W8" s="248">
        <f t="shared" si="1"/>
        <v>0.77611940298507465</v>
      </c>
    </row>
    <row r="9" spans="1:23" ht="18" customHeight="1">
      <c r="A9" s="160" t="s">
        <v>135</v>
      </c>
      <c r="B9">
        <v>170</v>
      </c>
      <c r="C9">
        <v>40</v>
      </c>
      <c r="D9">
        <v>15</v>
      </c>
      <c r="E9" s="209">
        <v>60</v>
      </c>
      <c r="F9">
        <v>40</v>
      </c>
      <c r="G9">
        <v>100</v>
      </c>
      <c r="H9">
        <v>15</v>
      </c>
      <c r="I9">
        <v>20</v>
      </c>
      <c r="J9">
        <v>0</v>
      </c>
      <c r="K9">
        <v>90</v>
      </c>
      <c r="L9">
        <v>225</v>
      </c>
      <c r="M9">
        <v>40</v>
      </c>
      <c r="N9">
        <v>110</v>
      </c>
      <c r="O9" s="134">
        <v>375</v>
      </c>
      <c r="P9" s="140">
        <v>175</v>
      </c>
      <c r="Q9" s="195">
        <f t="shared" si="0"/>
        <v>0.7</v>
      </c>
      <c r="R9" s="134">
        <v>550</v>
      </c>
      <c r="T9" s="116">
        <v>7</v>
      </c>
      <c r="U9" s="160" t="s">
        <v>139</v>
      </c>
      <c r="V9" s="165">
        <v>1015</v>
      </c>
      <c r="W9" s="248">
        <f t="shared" si="1"/>
        <v>0.7574626865671642</v>
      </c>
    </row>
    <row r="10" spans="1:23" ht="18" customHeight="1">
      <c r="A10" s="160" t="s">
        <v>134</v>
      </c>
      <c r="B10">
        <v>200</v>
      </c>
      <c r="C10">
        <v>80</v>
      </c>
      <c r="D10">
        <v>70</v>
      </c>
      <c r="E10" s="209">
        <v>60</v>
      </c>
      <c r="F10">
        <v>75</v>
      </c>
      <c r="G10">
        <v>120</v>
      </c>
      <c r="H10">
        <v>50</v>
      </c>
      <c r="I10">
        <v>0</v>
      </c>
      <c r="J10">
        <v>0</v>
      </c>
      <c r="K10">
        <v>80</v>
      </c>
      <c r="L10">
        <v>350</v>
      </c>
      <c r="M10">
        <v>75</v>
      </c>
      <c r="N10">
        <v>80</v>
      </c>
      <c r="O10" s="134">
        <v>505</v>
      </c>
      <c r="P10" s="140">
        <v>230</v>
      </c>
      <c r="Q10" s="195">
        <f t="shared" si="0"/>
        <v>0.92</v>
      </c>
      <c r="R10" s="134">
        <v>735</v>
      </c>
      <c r="T10" s="116">
        <v>8</v>
      </c>
      <c r="U10" s="160" t="s">
        <v>133</v>
      </c>
      <c r="V10" s="165">
        <v>1015</v>
      </c>
      <c r="W10" s="248">
        <f t="shared" si="1"/>
        <v>0.7574626865671642</v>
      </c>
    </row>
    <row r="11" spans="1:23" ht="18" customHeight="1">
      <c r="A11" s="160" t="s">
        <v>133</v>
      </c>
      <c r="B11">
        <v>260</v>
      </c>
      <c r="C11">
        <v>100</v>
      </c>
      <c r="D11">
        <v>70</v>
      </c>
      <c r="E11" s="209">
        <v>60</v>
      </c>
      <c r="F11">
        <v>185</v>
      </c>
      <c r="G11">
        <v>110</v>
      </c>
      <c r="H11">
        <v>35</v>
      </c>
      <c r="I11">
        <v>80</v>
      </c>
      <c r="J11">
        <v>15</v>
      </c>
      <c r="K11">
        <v>100</v>
      </c>
      <c r="L11">
        <v>430</v>
      </c>
      <c r="M11">
        <v>185</v>
      </c>
      <c r="N11">
        <v>195</v>
      </c>
      <c r="O11" s="134">
        <v>810</v>
      </c>
      <c r="P11" s="140">
        <v>205</v>
      </c>
      <c r="Q11" s="195">
        <f t="shared" si="0"/>
        <v>0.82</v>
      </c>
      <c r="R11" s="134">
        <v>1015</v>
      </c>
      <c r="T11" s="116">
        <v>9</v>
      </c>
      <c r="U11" s="160" t="s">
        <v>116</v>
      </c>
      <c r="V11" s="165">
        <v>985</v>
      </c>
      <c r="W11" s="248">
        <f t="shared" si="1"/>
        <v>0.7350746268656716</v>
      </c>
    </row>
    <row r="12" spans="1:23" ht="18" customHeight="1">
      <c r="A12" s="160" t="s">
        <v>132</v>
      </c>
      <c r="B12">
        <v>330</v>
      </c>
      <c r="C12">
        <v>120</v>
      </c>
      <c r="D12">
        <v>45</v>
      </c>
      <c r="E12" s="209">
        <v>60</v>
      </c>
      <c r="F12">
        <v>145</v>
      </c>
      <c r="G12">
        <v>120</v>
      </c>
      <c r="H12">
        <v>50</v>
      </c>
      <c r="I12">
        <v>120</v>
      </c>
      <c r="J12">
        <v>45</v>
      </c>
      <c r="K12">
        <v>80</v>
      </c>
      <c r="L12">
        <v>530</v>
      </c>
      <c r="M12">
        <v>145</v>
      </c>
      <c r="N12">
        <v>245</v>
      </c>
      <c r="O12" s="134">
        <v>920</v>
      </c>
      <c r="P12" s="140">
        <v>230</v>
      </c>
      <c r="Q12" s="195">
        <f t="shared" si="0"/>
        <v>0.92</v>
      </c>
      <c r="R12" s="134">
        <v>1150</v>
      </c>
      <c r="T12" s="116">
        <v>10</v>
      </c>
      <c r="U12" s="160" t="s">
        <v>130</v>
      </c>
      <c r="V12" s="165">
        <v>975</v>
      </c>
      <c r="W12" s="248">
        <f t="shared" si="1"/>
        <v>0.72761194029850751</v>
      </c>
    </row>
    <row r="13" spans="1:23" ht="18" customHeight="1">
      <c r="A13" s="160" t="s">
        <v>131</v>
      </c>
      <c r="B13">
        <v>250</v>
      </c>
      <c r="C13">
        <v>70</v>
      </c>
      <c r="D13">
        <v>15</v>
      </c>
      <c r="E13" s="209">
        <v>50</v>
      </c>
      <c r="F13">
        <v>75</v>
      </c>
      <c r="G13">
        <v>110</v>
      </c>
      <c r="H13">
        <v>50</v>
      </c>
      <c r="I13">
        <v>0</v>
      </c>
      <c r="J13">
        <v>0</v>
      </c>
      <c r="K13">
        <v>70</v>
      </c>
      <c r="L13">
        <v>335</v>
      </c>
      <c r="M13">
        <v>75</v>
      </c>
      <c r="N13">
        <v>70</v>
      </c>
      <c r="O13" s="134">
        <v>480</v>
      </c>
      <c r="P13" s="140">
        <v>210</v>
      </c>
      <c r="Q13" s="195">
        <f t="shared" si="0"/>
        <v>0.84</v>
      </c>
      <c r="R13" s="134">
        <v>690</v>
      </c>
      <c r="T13" s="116">
        <v>11</v>
      </c>
      <c r="U13" s="160" t="s">
        <v>117</v>
      </c>
      <c r="V13" s="165">
        <v>840</v>
      </c>
      <c r="W13" s="248">
        <f t="shared" si="1"/>
        <v>0.62686567164179108</v>
      </c>
    </row>
    <row r="14" spans="1:23" ht="18" customHeight="1">
      <c r="A14" s="160" t="s">
        <v>130</v>
      </c>
      <c r="B14">
        <v>295</v>
      </c>
      <c r="C14">
        <v>120</v>
      </c>
      <c r="D14">
        <v>70</v>
      </c>
      <c r="E14" s="209">
        <v>20</v>
      </c>
      <c r="F14">
        <v>140</v>
      </c>
      <c r="G14">
        <v>60</v>
      </c>
      <c r="H14">
        <v>35</v>
      </c>
      <c r="I14">
        <v>120</v>
      </c>
      <c r="J14">
        <v>45</v>
      </c>
      <c r="K14">
        <v>70</v>
      </c>
      <c r="L14">
        <v>485</v>
      </c>
      <c r="M14">
        <v>140</v>
      </c>
      <c r="N14">
        <v>235</v>
      </c>
      <c r="O14" s="134">
        <v>860</v>
      </c>
      <c r="P14" s="140">
        <v>115</v>
      </c>
      <c r="Q14" s="195">
        <f t="shared" si="0"/>
        <v>0.46</v>
      </c>
      <c r="R14" s="134">
        <v>975</v>
      </c>
      <c r="T14" s="116">
        <v>12</v>
      </c>
      <c r="U14" s="160" t="s">
        <v>115</v>
      </c>
      <c r="V14" s="165">
        <v>810</v>
      </c>
      <c r="W14" s="248">
        <f t="shared" si="1"/>
        <v>0.60447761194029848</v>
      </c>
    </row>
    <row r="15" spans="1:23" ht="18" customHeight="1">
      <c r="A15" s="160" t="s">
        <v>129</v>
      </c>
      <c r="B15">
        <v>130</v>
      </c>
      <c r="C15">
        <v>20</v>
      </c>
      <c r="D15">
        <v>30</v>
      </c>
      <c r="E15" s="209">
        <v>30</v>
      </c>
      <c r="F15">
        <v>170</v>
      </c>
      <c r="G15">
        <v>20</v>
      </c>
      <c r="H15">
        <v>30</v>
      </c>
      <c r="I15">
        <v>70</v>
      </c>
      <c r="J15">
        <v>0</v>
      </c>
      <c r="K15">
        <v>70</v>
      </c>
      <c r="L15">
        <v>180</v>
      </c>
      <c r="M15">
        <v>170</v>
      </c>
      <c r="N15">
        <v>140</v>
      </c>
      <c r="O15" s="134">
        <v>490</v>
      </c>
      <c r="P15" s="140">
        <v>80</v>
      </c>
      <c r="Q15" s="195">
        <f t="shared" si="0"/>
        <v>0.32</v>
      </c>
      <c r="R15" s="134">
        <v>570</v>
      </c>
      <c r="T15" s="116">
        <v>13</v>
      </c>
      <c r="U15" s="160" t="s">
        <v>138</v>
      </c>
      <c r="V15" s="165">
        <v>805</v>
      </c>
      <c r="W15" s="248">
        <f t="shared" si="1"/>
        <v>0.60074626865671643</v>
      </c>
    </row>
    <row r="16" spans="1:23" ht="18" customHeight="1">
      <c r="A16" s="160" t="s">
        <v>128</v>
      </c>
      <c r="B16">
        <v>320</v>
      </c>
      <c r="C16">
        <v>130</v>
      </c>
      <c r="D16">
        <v>70</v>
      </c>
      <c r="E16" s="209">
        <v>40</v>
      </c>
      <c r="F16">
        <v>140</v>
      </c>
      <c r="G16">
        <v>110</v>
      </c>
      <c r="H16">
        <v>50</v>
      </c>
      <c r="I16">
        <v>120</v>
      </c>
      <c r="J16">
        <v>30</v>
      </c>
      <c r="K16">
        <v>60</v>
      </c>
      <c r="L16">
        <v>520</v>
      </c>
      <c r="M16">
        <v>140</v>
      </c>
      <c r="N16">
        <v>210</v>
      </c>
      <c r="O16" s="134">
        <v>870</v>
      </c>
      <c r="P16" s="140">
        <v>200</v>
      </c>
      <c r="Q16" s="195">
        <f t="shared" si="0"/>
        <v>0.8</v>
      </c>
      <c r="R16" s="134">
        <v>1070</v>
      </c>
      <c r="T16" s="116">
        <v>14</v>
      </c>
      <c r="U16" s="160" t="s">
        <v>137</v>
      </c>
      <c r="V16" s="165">
        <v>770</v>
      </c>
      <c r="W16" s="248">
        <f t="shared" si="1"/>
        <v>0.57462686567164178</v>
      </c>
    </row>
    <row r="17" spans="1:23" ht="18" customHeight="1">
      <c r="A17" s="160" t="s">
        <v>127</v>
      </c>
      <c r="B17">
        <v>170</v>
      </c>
      <c r="C17">
        <v>90</v>
      </c>
      <c r="D17">
        <v>70</v>
      </c>
      <c r="E17" s="209">
        <v>40</v>
      </c>
      <c r="F17">
        <v>105</v>
      </c>
      <c r="G17">
        <v>80</v>
      </c>
      <c r="H17">
        <v>50</v>
      </c>
      <c r="I17">
        <v>50</v>
      </c>
      <c r="J17">
        <v>0</v>
      </c>
      <c r="K17">
        <v>40</v>
      </c>
      <c r="L17">
        <v>330</v>
      </c>
      <c r="M17">
        <v>105</v>
      </c>
      <c r="N17">
        <v>90</v>
      </c>
      <c r="O17" s="134">
        <v>525</v>
      </c>
      <c r="P17" s="140">
        <v>170</v>
      </c>
      <c r="Q17" s="195">
        <f t="shared" si="0"/>
        <v>0.68</v>
      </c>
      <c r="R17" s="134">
        <v>695</v>
      </c>
      <c r="T17" s="116">
        <v>15</v>
      </c>
      <c r="U17" s="160" t="s">
        <v>123</v>
      </c>
      <c r="V17" s="165">
        <v>770</v>
      </c>
      <c r="W17" s="248">
        <f t="shared" si="1"/>
        <v>0.57462686567164178</v>
      </c>
    </row>
    <row r="18" spans="1:23" ht="18" customHeight="1">
      <c r="A18" s="160" t="s">
        <v>126</v>
      </c>
      <c r="B18">
        <v>170</v>
      </c>
      <c r="C18">
        <v>10</v>
      </c>
      <c r="D18">
        <v>0</v>
      </c>
      <c r="E18" s="209">
        <v>0</v>
      </c>
      <c r="F18">
        <v>20</v>
      </c>
      <c r="G18">
        <v>0</v>
      </c>
      <c r="H18">
        <v>0</v>
      </c>
      <c r="I18">
        <v>0</v>
      </c>
      <c r="J18">
        <v>0</v>
      </c>
      <c r="K18">
        <v>0</v>
      </c>
      <c r="L18">
        <v>180</v>
      </c>
      <c r="M18">
        <v>20</v>
      </c>
      <c r="N18">
        <v>0</v>
      </c>
      <c r="O18" s="134">
        <v>200</v>
      </c>
      <c r="P18" s="140">
        <v>0</v>
      </c>
      <c r="Q18" s="195">
        <f t="shared" si="0"/>
        <v>0</v>
      </c>
      <c r="R18" s="134">
        <v>200</v>
      </c>
      <c r="T18" s="116">
        <v>16</v>
      </c>
      <c r="U18" s="160" t="s">
        <v>119</v>
      </c>
      <c r="V18" s="165">
        <v>750</v>
      </c>
      <c r="W18" s="248">
        <f t="shared" si="1"/>
        <v>0.55970149253731338</v>
      </c>
    </row>
    <row r="19" spans="1:23" ht="18" customHeight="1">
      <c r="A19" s="160" t="s">
        <v>124</v>
      </c>
      <c r="B19">
        <v>140</v>
      </c>
      <c r="C19">
        <v>30</v>
      </c>
      <c r="D19">
        <v>45</v>
      </c>
      <c r="E19" s="209">
        <v>30</v>
      </c>
      <c r="F19">
        <v>0</v>
      </c>
      <c r="G19">
        <v>50</v>
      </c>
      <c r="H19">
        <v>50</v>
      </c>
      <c r="I19">
        <v>90</v>
      </c>
      <c r="J19">
        <v>15</v>
      </c>
      <c r="K19">
        <v>80</v>
      </c>
      <c r="L19">
        <v>215</v>
      </c>
      <c r="M19">
        <v>0</v>
      </c>
      <c r="N19">
        <v>185</v>
      </c>
      <c r="O19" s="134">
        <v>400</v>
      </c>
      <c r="P19" s="140">
        <v>130</v>
      </c>
      <c r="Q19" s="195">
        <f t="shared" si="0"/>
        <v>0.52</v>
      </c>
      <c r="R19" s="134">
        <v>530</v>
      </c>
      <c r="T19" s="116">
        <v>17</v>
      </c>
      <c r="U19" s="160" t="s">
        <v>136</v>
      </c>
      <c r="V19" s="165">
        <v>735</v>
      </c>
      <c r="W19" s="248">
        <f t="shared" si="1"/>
        <v>0.54850746268656714</v>
      </c>
    </row>
    <row r="20" spans="1:23" ht="18" customHeight="1">
      <c r="A20" s="160" t="s">
        <v>123</v>
      </c>
      <c r="B20">
        <v>170</v>
      </c>
      <c r="C20">
        <v>20</v>
      </c>
      <c r="D20">
        <v>70</v>
      </c>
      <c r="E20" s="209">
        <v>60</v>
      </c>
      <c r="F20">
        <v>230</v>
      </c>
      <c r="G20">
        <v>140</v>
      </c>
      <c r="H20">
        <v>50</v>
      </c>
      <c r="I20">
        <v>0</v>
      </c>
      <c r="J20">
        <v>0</v>
      </c>
      <c r="K20">
        <v>30</v>
      </c>
      <c r="L20">
        <v>260</v>
      </c>
      <c r="M20">
        <v>230</v>
      </c>
      <c r="N20">
        <v>30</v>
      </c>
      <c r="O20" s="134">
        <v>520</v>
      </c>
      <c r="P20" s="140">
        <v>250</v>
      </c>
      <c r="Q20" s="195">
        <f t="shared" si="0"/>
        <v>1</v>
      </c>
      <c r="R20" s="134">
        <v>770</v>
      </c>
      <c r="T20" s="116">
        <v>18</v>
      </c>
      <c r="U20" s="160" t="s">
        <v>134</v>
      </c>
      <c r="V20" s="165">
        <v>735</v>
      </c>
      <c r="W20" s="248">
        <f t="shared" si="1"/>
        <v>0.54850746268656714</v>
      </c>
    </row>
    <row r="21" spans="1:23" ht="18" customHeight="1">
      <c r="A21" s="160" t="s">
        <v>122</v>
      </c>
      <c r="B21">
        <v>160</v>
      </c>
      <c r="C21">
        <v>20</v>
      </c>
      <c r="D21">
        <v>45</v>
      </c>
      <c r="E21" s="209">
        <v>0</v>
      </c>
      <c r="F21">
        <v>0</v>
      </c>
      <c r="G21">
        <v>0</v>
      </c>
      <c r="H21">
        <v>0</v>
      </c>
      <c r="I21">
        <v>0</v>
      </c>
      <c r="J21">
        <v>0</v>
      </c>
      <c r="K21">
        <v>0</v>
      </c>
      <c r="L21">
        <v>225</v>
      </c>
      <c r="M21">
        <v>0</v>
      </c>
      <c r="N21">
        <v>0</v>
      </c>
      <c r="O21" s="134">
        <v>225</v>
      </c>
      <c r="P21" s="140">
        <v>0</v>
      </c>
      <c r="Q21" s="195">
        <f t="shared" si="0"/>
        <v>0</v>
      </c>
      <c r="R21" s="134">
        <v>225</v>
      </c>
      <c r="T21" s="116">
        <v>19</v>
      </c>
      <c r="U21" s="160" t="s">
        <v>127</v>
      </c>
      <c r="V21" s="165">
        <v>695</v>
      </c>
      <c r="W21" s="248">
        <f t="shared" si="1"/>
        <v>0.51865671641791045</v>
      </c>
    </row>
    <row r="22" spans="1:23" ht="18" customHeight="1">
      <c r="A22" s="160" t="s">
        <v>121</v>
      </c>
      <c r="B22">
        <v>330</v>
      </c>
      <c r="C22">
        <v>120</v>
      </c>
      <c r="D22">
        <v>70</v>
      </c>
      <c r="E22" s="209">
        <v>40</v>
      </c>
      <c r="F22">
        <v>195</v>
      </c>
      <c r="G22">
        <v>120</v>
      </c>
      <c r="H22">
        <v>50</v>
      </c>
      <c r="I22">
        <v>40</v>
      </c>
      <c r="J22">
        <v>0</v>
      </c>
      <c r="K22">
        <v>90</v>
      </c>
      <c r="L22">
        <v>520</v>
      </c>
      <c r="M22">
        <v>195</v>
      </c>
      <c r="N22">
        <v>130</v>
      </c>
      <c r="O22" s="134">
        <v>845</v>
      </c>
      <c r="P22" s="140">
        <v>210</v>
      </c>
      <c r="Q22" s="195">
        <f t="shared" si="0"/>
        <v>0.84</v>
      </c>
      <c r="R22" s="134">
        <v>1055</v>
      </c>
      <c r="T22" s="116">
        <v>20</v>
      </c>
      <c r="U22" s="160" t="s">
        <v>131</v>
      </c>
      <c r="V22" s="165">
        <v>690</v>
      </c>
      <c r="W22" s="248">
        <f t="shared" si="1"/>
        <v>0.5149253731343284</v>
      </c>
    </row>
    <row r="23" spans="1:23" ht="18" customHeight="1">
      <c r="A23" s="160" t="s">
        <v>119</v>
      </c>
      <c r="B23">
        <v>260</v>
      </c>
      <c r="C23">
        <v>40</v>
      </c>
      <c r="D23">
        <v>55</v>
      </c>
      <c r="E23" s="209">
        <v>40</v>
      </c>
      <c r="F23">
        <v>90</v>
      </c>
      <c r="G23">
        <v>60</v>
      </c>
      <c r="H23">
        <v>35</v>
      </c>
      <c r="I23">
        <v>40</v>
      </c>
      <c r="J23">
        <v>30</v>
      </c>
      <c r="K23">
        <v>100</v>
      </c>
      <c r="L23">
        <v>355</v>
      </c>
      <c r="M23">
        <v>90</v>
      </c>
      <c r="N23">
        <v>170</v>
      </c>
      <c r="O23" s="134">
        <v>615</v>
      </c>
      <c r="P23" s="140">
        <v>135</v>
      </c>
      <c r="Q23" s="195">
        <f t="shared" si="0"/>
        <v>0.54</v>
      </c>
      <c r="R23" s="134">
        <v>750</v>
      </c>
      <c r="T23" s="116">
        <v>21</v>
      </c>
      <c r="U23" s="160" t="s">
        <v>140</v>
      </c>
      <c r="V23" s="165">
        <v>640</v>
      </c>
      <c r="W23" s="248">
        <f t="shared" si="1"/>
        <v>0.47761194029850745</v>
      </c>
    </row>
    <row r="24" spans="1:23" ht="18" customHeight="1">
      <c r="A24" s="160" t="s">
        <v>118</v>
      </c>
      <c r="B24">
        <v>130</v>
      </c>
      <c r="C24">
        <v>10</v>
      </c>
      <c r="D24">
        <v>55</v>
      </c>
      <c r="E24" s="209">
        <v>40</v>
      </c>
      <c r="F24">
        <v>80</v>
      </c>
      <c r="G24">
        <v>100</v>
      </c>
      <c r="H24">
        <v>30</v>
      </c>
      <c r="I24">
        <v>70</v>
      </c>
      <c r="J24">
        <v>0</v>
      </c>
      <c r="K24">
        <v>30</v>
      </c>
      <c r="L24">
        <v>195</v>
      </c>
      <c r="M24">
        <v>80</v>
      </c>
      <c r="N24">
        <v>100</v>
      </c>
      <c r="O24" s="134">
        <v>375</v>
      </c>
      <c r="P24" s="140">
        <v>170</v>
      </c>
      <c r="Q24" s="195">
        <f t="shared" si="0"/>
        <v>0.68</v>
      </c>
      <c r="R24" s="134">
        <v>545</v>
      </c>
      <c r="T24" s="116">
        <v>22</v>
      </c>
      <c r="U24" s="160" t="s">
        <v>113</v>
      </c>
      <c r="V24" s="165">
        <v>590</v>
      </c>
      <c r="W24" s="248">
        <f t="shared" si="1"/>
        <v>0.44029850746268656</v>
      </c>
    </row>
    <row r="25" spans="1:23" ht="18" customHeight="1">
      <c r="A25" s="160" t="s">
        <v>117</v>
      </c>
      <c r="B25">
        <v>275</v>
      </c>
      <c r="C25">
        <v>20</v>
      </c>
      <c r="D25">
        <v>70</v>
      </c>
      <c r="E25" s="209">
        <v>40</v>
      </c>
      <c r="F25">
        <v>215</v>
      </c>
      <c r="G25">
        <v>90</v>
      </c>
      <c r="H25">
        <v>50</v>
      </c>
      <c r="I25">
        <v>20</v>
      </c>
      <c r="J25">
        <v>30</v>
      </c>
      <c r="K25">
        <v>30</v>
      </c>
      <c r="L25">
        <v>365</v>
      </c>
      <c r="M25">
        <v>215</v>
      </c>
      <c r="N25">
        <v>80</v>
      </c>
      <c r="O25" s="134">
        <v>660</v>
      </c>
      <c r="P25" s="140">
        <v>180</v>
      </c>
      <c r="Q25" s="195">
        <f t="shared" si="0"/>
        <v>0.72</v>
      </c>
      <c r="R25" s="134">
        <v>840</v>
      </c>
      <c r="T25" s="116">
        <v>23</v>
      </c>
      <c r="U25" s="160" t="s">
        <v>129</v>
      </c>
      <c r="V25" s="165">
        <v>570</v>
      </c>
      <c r="W25" s="248">
        <f t="shared" si="1"/>
        <v>0.42537313432835822</v>
      </c>
    </row>
    <row r="26" spans="1:23" ht="18" customHeight="1">
      <c r="A26" s="160" t="s">
        <v>116</v>
      </c>
      <c r="B26">
        <v>260</v>
      </c>
      <c r="C26">
        <v>60</v>
      </c>
      <c r="D26">
        <v>45</v>
      </c>
      <c r="E26" s="209">
        <v>20</v>
      </c>
      <c r="F26">
        <v>190</v>
      </c>
      <c r="G26">
        <v>110</v>
      </c>
      <c r="H26">
        <v>30</v>
      </c>
      <c r="I26">
        <v>120</v>
      </c>
      <c r="J26">
        <v>30</v>
      </c>
      <c r="K26">
        <v>120</v>
      </c>
      <c r="L26">
        <v>365</v>
      </c>
      <c r="M26">
        <v>190</v>
      </c>
      <c r="N26">
        <v>270</v>
      </c>
      <c r="O26" s="134">
        <v>825</v>
      </c>
      <c r="P26" s="140">
        <v>160</v>
      </c>
      <c r="Q26" s="195">
        <f t="shared" si="0"/>
        <v>0.64</v>
      </c>
      <c r="R26" s="134">
        <v>985</v>
      </c>
      <c r="T26" s="116">
        <v>24</v>
      </c>
      <c r="U26" s="160" t="s">
        <v>135</v>
      </c>
      <c r="V26" s="165">
        <v>550</v>
      </c>
      <c r="W26" s="248">
        <f t="shared" si="1"/>
        <v>0.41044776119402987</v>
      </c>
    </row>
    <row r="27" spans="1:23" ht="18" customHeight="1">
      <c r="A27" s="160" t="s">
        <v>115</v>
      </c>
      <c r="B27">
        <v>255</v>
      </c>
      <c r="C27">
        <v>40</v>
      </c>
      <c r="D27">
        <v>70</v>
      </c>
      <c r="E27" s="209">
        <v>60</v>
      </c>
      <c r="F27">
        <v>145</v>
      </c>
      <c r="G27">
        <v>90</v>
      </c>
      <c r="H27">
        <v>35</v>
      </c>
      <c r="I27">
        <v>70</v>
      </c>
      <c r="J27">
        <v>15</v>
      </c>
      <c r="K27">
        <v>30</v>
      </c>
      <c r="L27">
        <v>365</v>
      </c>
      <c r="M27">
        <v>145</v>
      </c>
      <c r="N27">
        <v>115</v>
      </c>
      <c r="O27" s="134">
        <v>625</v>
      </c>
      <c r="P27" s="140">
        <v>185</v>
      </c>
      <c r="Q27" s="195">
        <f t="shared" si="0"/>
        <v>0.74</v>
      </c>
      <c r="R27" s="134">
        <v>810</v>
      </c>
      <c r="T27" s="116">
        <v>25</v>
      </c>
      <c r="U27" s="160" t="s">
        <v>118</v>
      </c>
      <c r="V27" s="165">
        <v>545</v>
      </c>
      <c r="W27" s="248">
        <f t="shared" si="1"/>
        <v>0.40671641791044777</v>
      </c>
    </row>
    <row r="28" spans="1:23" ht="18" customHeight="1">
      <c r="A28" s="160" t="s">
        <v>114</v>
      </c>
      <c r="B28">
        <v>320</v>
      </c>
      <c r="C28">
        <v>120</v>
      </c>
      <c r="D28">
        <v>70</v>
      </c>
      <c r="E28" s="209">
        <v>60</v>
      </c>
      <c r="F28">
        <v>215</v>
      </c>
      <c r="G28">
        <v>110</v>
      </c>
      <c r="H28">
        <v>50</v>
      </c>
      <c r="I28">
        <v>100</v>
      </c>
      <c r="J28">
        <v>60</v>
      </c>
      <c r="K28">
        <v>120</v>
      </c>
      <c r="L28">
        <v>510</v>
      </c>
      <c r="M28">
        <v>215</v>
      </c>
      <c r="N28">
        <v>280</v>
      </c>
      <c r="O28" s="134">
        <v>1005</v>
      </c>
      <c r="P28" s="140">
        <v>220</v>
      </c>
      <c r="Q28" s="195">
        <f t="shared" si="0"/>
        <v>0.88</v>
      </c>
      <c r="R28" s="134">
        <v>1225</v>
      </c>
      <c r="T28" s="116">
        <v>26</v>
      </c>
      <c r="U28" s="160" t="s">
        <v>124</v>
      </c>
      <c r="V28" s="165">
        <v>530</v>
      </c>
      <c r="W28" s="248">
        <f t="shared" si="1"/>
        <v>0.39552238805970147</v>
      </c>
    </row>
    <row r="29" spans="1:23" ht="18" customHeight="1">
      <c r="A29" s="160" t="s">
        <v>113</v>
      </c>
      <c r="B29">
        <v>250</v>
      </c>
      <c r="C29">
        <v>40</v>
      </c>
      <c r="D29">
        <v>15</v>
      </c>
      <c r="E29" s="209">
        <v>10</v>
      </c>
      <c r="F29">
        <v>105</v>
      </c>
      <c r="G29">
        <v>40</v>
      </c>
      <c r="H29">
        <v>50</v>
      </c>
      <c r="I29">
        <v>30</v>
      </c>
      <c r="J29">
        <v>0</v>
      </c>
      <c r="K29">
        <v>50</v>
      </c>
      <c r="L29">
        <v>305</v>
      </c>
      <c r="M29">
        <v>105</v>
      </c>
      <c r="N29">
        <v>80</v>
      </c>
      <c r="O29" s="134">
        <v>490</v>
      </c>
      <c r="P29" s="140">
        <v>100</v>
      </c>
      <c r="Q29" s="195">
        <f t="shared" si="0"/>
        <v>0.4</v>
      </c>
      <c r="R29" s="134">
        <v>590</v>
      </c>
      <c r="T29" s="116">
        <v>27</v>
      </c>
      <c r="U29" s="160" t="s">
        <v>122</v>
      </c>
      <c r="V29" s="165">
        <v>225</v>
      </c>
      <c r="W29" s="248">
        <f t="shared" si="1"/>
        <v>0.16791044776119404</v>
      </c>
    </row>
    <row r="30" spans="1:23" ht="18" customHeight="1" thickBot="1">
      <c r="A30" s="167" t="s">
        <v>111</v>
      </c>
      <c r="B30" s="127">
        <v>280</v>
      </c>
      <c r="C30" s="127">
        <v>90</v>
      </c>
      <c r="D30" s="127">
        <v>70</v>
      </c>
      <c r="E30" s="210">
        <v>40</v>
      </c>
      <c r="F30" s="127">
        <v>200</v>
      </c>
      <c r="G30" s="127">
        <v>90</v>
      </c>
      <c r="H30" s="127">
        <v>50</v>
      </c>
      <c r="I30" s="127">
        <v>90</v>
      </c>
      <c r="J30" s="127">
        <v>60</v>
      </c>
      <c r="K30" s="127">
        <v>70</v>
      </c>
      <c r="L30" s="127">
        <v>440</v>
      </c>
      <c r="M30" s="127">
        <v>200</v>
      </c>
      <c r="N30" s="127">
        <v>220</v>
      </c>
      <c r="O30" s="139">
        <v>860</v>
      </c>
      <c r="P30" s="140">
        <v>180</v>
      </c>
      <c r="Q30" s="195">
        <f t="shared" si="0"/>
        <v>0.72</v>
      </c>
      <c r="R30" s="139">
        <v>1040</v>
      </c>
      <c r="T30" s="116">
        <v>28</v>
      </c>
      <c r="U30" s="167" t="s">
        <v>126</v>
      </c>
      <c r="V30" s="166">
        <v>200</v>
      </c>
      <c r="W30" s="248">
        <f t="shared" si="1"/>
        <v>0.14925373134328357</v>
      </c>
    </row>
    <row r="31" spans="1:23" ht="18" customHeight="1">
      <c r="A31" s="232" t="s">
        <v>378</v>
      </c>
      <c r="B31" s="219">
        <f>AVERAGE(B3:B30)</f>
        <v>235</v>
      </c>
      <c r="C31" s="219">
        <v>68</v>
      </c>
      <c r="D31" s="219">
        <v>54</v>
      </c>
      <c r="E31" s="233">
        <v>39</v>
      </c>
      <c r="F31" s="219">
        <v>132</v>
      </c>
      <c r="G31" s="219">
        <v>86</v>
      </c>
      <c r="H31" s="219">
        <v>40</v>
      </c>
      <c r="I31" s="246">
        <v>55</v>
      </c>
      <c r="J31" s="219">
        <v>17</v>
      </c>
      <c r="K31" s="219">
        <v>61</v>
      </c>
      <c r="L31" s="219">
        <v>356</v>
      </c>
      <c r="M31" s="219">
        <v>132</v>
      </c>
      <c r="N31" s="219">
        <v>133</v>
      </c>
      <c r="O31" s="303">
        <v>621</v>
      </c>
      <c r="P31" s="305">
        <v>166</v>
      </c>
      <c r="Q31" s="306"/>
      <c r="R31" s="234">
        <v>787</v>
      </c>
    </row>
    <row r="32" spans="1:23" ht="18" customHeight="1" thickBot="1">
      <c r="A32" s="235" t="s">
        <v>379</v>
      </c>
      <c r="B32" s="247">
        <f t="shared" ref="B32:N32" si="2">B31/B2*100</f>
        <v>71.212121212121218</v>
      </c>
      <c r="C32" s="247">
        <f t="shared" si="2"/>
        <v>52.307692307692314</v>
      </c>
      <c r="D32" s="247">
        <f t="shared" si="2"/>
        <v>77.142857142857153</v>
      </c>
      <c r="E32" s="247">
        <f t="shared" si="2"/>
        <v>65</v>
      </c>
      <c r="F32" s="247">
        <f t="shared" si="2"/>
        <v>50.769230769230766</v>
      </c>
      <c r="G32" s="247">
        <f t="shared" si="2"/>
        <v>61.428571428571431</v>
      </c>
      <c r="H32" s="247">
        <f t="shared" si="2"/>
        <v>80</v>
      </c>
      <c r="I32" s="247">
        <f t="shared" si="2"/>
        <v>45.833333333333329</v>
      </c>
      <c r="J32" s="247">
        <f t="shared" si="2"/>
        <v>28.333333333333332</v>
      </c>
      <c r="K32" s="247">
        <f t="shared" si="2"/>
        <v>50.833333333333329</v>
      </c>
      <c r="L32" s="247">
        <f t="shared" si="2"/>
        <v>67.169811320754718</v>
      </c>
      <c r="M32" s="247">
        <f t="shared" si="2"/>
        <v>50.769230769230766</v>
      </c>
      <c r="N32" s="247">
        <f t="shared" si="2"/>
        <v>44.333333333333336</v>
      </c>
      <c r="O32" s="304">
        <v>57</v>
      </c>
      <c r="P32" s="304">
        <v>66</v>
      </c>
      <c r="Q32" s="236"/>
      <c r="R32" s="236">
        <v>59</v>
      </c>
    </row>
    <row r="33" spans="1:22" ht="18" customHeight="1">
      <c r="C33" s="120"/>
      <c r="D33" s="120"/>
      <c r="E33" s="211"/>
      <c r="F33" s="120"/>
      <c r="G33" s="120"/>
      <c r="H33" s="120"/>
      <c r="I33" s="120"/>
      <c r="J33" s="120"/>
      <c r="K33" s="120"/>
      <c r="L33" s="120"/>
      <c r="M33" s="120"/>
      <c r="N33" s="120"/>
    </row>
    <row r="34" spans="1:22" ht="18" customHeight="1">
      <c r="A34" s="387" t="s">
        <v>696</v>
      </c>
      <c r="B34" s="387"/>
      <c r="C34" s="387"/>
      <c r="D34" s="387"/>
      <c r="E34" s="387"/>
      <c r="F34" s="387"/>
      <c r="G34" s="387"/>
      <c r="H34" s="387"/>
      <c r="I34" s="387"/>
      <c r="J34" s="387"/>
      <c r="K34" s="387"/>
      <c r="L34" s="387"/>
      <c r="M34" s="387"/>
      <c r="N34" s="387"/>
      <c r="O34" s="387"/>
      <c r="P34" s="387"/>
      <c r="Q34" s="387"/>
      <c r="R34" s="387"/>
    </row>
    <row r="35" spans="1:22" ht="18" customHeight="1">
      <c r="A35" s="108" t="s">
        <v>110</v>
      </c>
    </row>
    <row r="36" spans="1:22" s="163" customFormat="1" ht="18" customHeight="1">
      <c r="A36" s="108" t="s">
        <v>109</v>
      </c>
      <c r="U36"/>
      <c r="V36"/>
    </row>
    <row r="37" spans="1:22" s="163" customFormat="1" ht="18" customHeight="1">
      <c r="A37" s="108" t="s">
        <v>108</v>
      </c>
      <c r="U37"/>
      <c r="V37"/>
    </row>
    <row r="38" spans="1:22" s="163" customFormat="1" ht="18" customHeight="1">
      <c r="A38" s="108" t="s">
        <v>629</v>
      </c>
      <c r="U38"/>
      <c r="V38"/>
    </row>
    <row r="39" spans="1:22" ht="18" customHeight="1">
      <c r="A39" s="108" t="s">
        <v>630</v>
      </c>
      <c r="U39" s="213"/>
      <c r="V39" s="213"/>
    </row>
    <row r="40" spans="1:22" ht="18" customHeight="1">
      <c r="A40" s="108" t="s">
        <v>107</v>
      </c>
      <c r="U40" s="213"/>
      <c r="V40" s="213"/>
    </row>
    <row r="41" spans="1:22" ht="18" customHeight="1">
      <c r="A41" s="108" t="s">
        <v>631</v>
      </c>
      <c r="U41" s="213"/>
      <c r="V41" s="213"/>
    </row>
    <row r="42" spans="1:22" ht="18" customHeight="1">
      <c r="B42" s="213"/>
      <c r="C42" s="213"/>
      <c r="D42" s="213"/>
      <c r="E42" s="217"/>
      <c r="F42" s="213"/>
      <c r="G42" s="213"/>
      <c r="H42" s="213"/>
      <c r="I42" s="213"/>
      <c r="J42" s="213"/>
      <c r="K42" s="213"/>
      <c r="L42" s="213"/>
      <c r="M42" s="213"/>
      <c r="N42" s="213"/>
      <c r="O42" s="213"/>
      <c r="P42" s="213"/>
      <c r="Q42" s="213"/>
      <c r="R42" s="213"/>
      <c r="S42" s="213"/>
      <c r="T42" s="213"/>
      <c r="U42" s="213"/>
      <c r="V42" s="213"/>
    </row>
    <row r="43" spans="1:22" ht="18" customHeight="1" thickBot="1">
      <c r="A43" s="221" t="s">
        <v>697</v>
      </c>
      <c r="B43" s="222"/>
      <c r="C43" s="222"/>
      <c r="D43" s="222"/>
      <c r="E43" s="222"/>
      <c r="F43" s="222"/>
      <c r="G43" s="222"/>
      <c r="H43" s="222"/>
      <c r="I43" s="222"/>
      <c r="J43" s="222"/>
      <c r="K43" s="222"/>
      <c r="L43" s="222"/>
      <c r="M43" s="222"/>
      <c r="N43" s="222"/>
      <c r="O43" s="222"/>
      <c r="P43" s="222"/>
      <c r="Q43" s="222"/>
      <c r="R43" s="222"/>
      <c r="S43" s="222"/>
      <c r="T43" s="239"/>
    </row>
    <row r="44" spans="1:22" ht="18" customHeight="1">
      <c r="A44" s="169" t="s">
        <v>125</v>
      </c>
      <c r="B44" s="171">
        <v>0</v>
      </c>
      <c r="C44" s="136">
        <v>0</v>
      </c>
      <c r="D44" s="136">
        <v>0</v>
      </c>
      <c r="E44" s="307">
        <v>0</v>
      </c>
      <c r="F44" s="136">
        <v>0</v>
      </c>
      <c r="G44" s="136">
        <v>0</v>
      </c>
      <c r="H44" s="136">
        <v>0</v>
      </c>
      <c r="I44" s="136">
        <v>0</v>
      </c>
      <c r="J44" s="136">
        <v>0</v>
      </c>
      <c r="K44" s="136">
        <v>0</v>
      </c>
      <c r="L44" s="136">
        <v>0</v>
      </c>
      <c r="M44" s="136">
        <v>0</v>
      </c>
      <c r="N44" s="136">
        <v>0</v>
      </c>
      <c r="O44" s="136">
        <v>0</v>
      </c>
      <c r="P44" s="308">
        <v>0</v>
      </c>
      <c r="Q44" s="309">
        <v>0</v>
      </c>
      <c r="R44" s="136">
        <v>0</v>
      </c>
      <c r="S44" s="228">
        <f>R44/$R$2</f>
        <v>0</v>
      </c>
    </row>
    <row r="45" spans="1:22" ht="18" customHeight="1">
      <c r="A45" s="169" t="s">
        <v>120</v>
      </c>
      <c r="B45" s="172">
        <v>230</v>
      </c>
      <c r="C45" s="138">
        <v>40</v>
      </c>
      <c r="D45" s="138">
        <v>70</v>
      </c>
      <c r="E45" s="214">
        <v>30</v>
      </c>
      <c r="F45" s="138">
        <v>160</v>
      </c>
      <c r="G45" s="138">
        <v>100</v>
      </c>
      <c r="H45" s="138">
        <v>50</v>
      </c>
      <c r="I45" s="138">
        <v>40</v>
      </c>
      <c r="J45" s="138">
        <v>15</v>
      </c>
      <c r="K45" s="138">
        <v>100</v>
      </c>
      <c r="L45" s="138">
        <v>340</v>
      </c>
      <c r="M45" s="138">
        <v>160</v>
      </c>
      <c r="N45" s="138">
        <v>155</v>
      </c>
      <c r="O45" s="138">
        <v>655</v>
      </c>
      <c r="P45" s="140">
        <v>180</v>
      </c>
      <c r="Q45" s="230">
        <v>0.72</v>
      </c>
      <c r="R45" s="138">
        <v>835</v>
      </c>
      <c r="S45" s="229">
        <f>R45/$R$2</f>
        <v>0.62313432835820892</v>
      </c>
    </row>
    <row r="46" spans="1:22" ht="18" customHeight="1">
      <c r="A46" s="169" t="s">
        <v>112</v>
      </c>
      <c r="B46" s="172">
        <v>155</v>
      </c>
      <c r="C46" s="138">
        <v>70</v>
      </c>
      <c r="D46" s="138">
        <v>70</v>
      </c>
      <c r="E46" s="214">
        <v>20</v>
      </c>
      <c r="F46" s="138">
        <v>130</v>
      </c>
      <c r="G46" s="138">
        <v>90</v>
      </c>
      <c r="H46" s="138">
        <v>50</v>
      </c>
      <c r="I46" s="138">
        <v>0</v>
      </c>
      <c r="J46" s="138">
        <v>0</v>
      </c>
      <c r="K46" s="138">
        <v>70</v>
      </c>
      <c r="L46" s="138">
        <v>295</v>
      </c>
      <c r="M46" s="138">
        <v>130</v>
      </c>
      <c r="N46" s="138">
        <v>70</v>
      </c>
      <c r="O46" s="138">
        <v>495</v>
      </c>
      <c r="P46" s="140">
        <v>160</v>
      </c>
      <c r="Q46" s="230">
        <v>0.64</v>
      </c>
      <c r="R46" s="138">
        <v>655</v>
      </c>
      <c r="S46" s="229">
        <f>R46/R2</f>
        <v>0.48880597014925375</v>
      </c>
    </row>
    <row r="47" spans="1:22" ht="18" customHeight="1">
      <c r="A47" s="169" t="s">
        <v>125</v>
      </c>
      <c r="B47" s="310">
        <f>B46/B2</f>
        <v>0.46969696969696972</v>
      </c>
      <c r="C47" s="215"/>
      <c r="D47" s="215"/>
      <c r="E47" s="215">
        <f>E44/$E$2</f>
        <v>0</v>
      </c>
      <c r="F47" s="215"/>
      <c r="G47" s="215">
        <f>G44/$G$2</f>
        <v>0</v>
      </c>
      <c r="H47" s="215">
        <f>H44/$H$2</f>
        <v>0</v>
      </c>
      <c r="I47" s="215"/>
      <c r="J47" s="215"/>
      <c r="K47" s="215"/>
      <c r="L47" s="215">
        <f>L44/$L$2</f>
        <v>0</v>
      </c>
      <c r="M47" s="215">
        <f>M44/$M$2</f>
        <v>0</v>
      </c>
      <c r="N47" s="231">
        <v>0</v>
      </c>
      <c r="O47" s="215">
        <f>O44/$O$2</f>
        <v>0</v>
      </c>
      <c r="P47" s="194"/>
      <c r="Q47" s="215"/>
      <c r="R47" s="194"/>
      <c r="S47" s="311"/>
      <c r="T47" s="213"/>
    </row>
    <row r="48" spans="1:22" ht="18" customHeight="1">
      <c r="A48" s="169" t="s">
        <v>120</v>
      </c>
      <c r="B48" s="310">
        <f>'Overview country factsheet 2016'!G4</f>
        <v>100</v>
      </c>
      <c r="C48" s="215"/>
      <c r="D48" s="215"/>
      <c r="E48" s="215">
        <f>E45/$E$2</f>
        <v>0.5</v>
      </c>
      <c r="F48" s="215"/>
      <c r="G48" s="215">
        <f>G45/$G$2</f>
        <v>0.7142857142857143</v>
      </c>
      <c r="H48" s="215">
        <f>H45/$H$2</f>
        <v>1</v>
      </c>
      <c r="I48" s="215"/>
      <c r="J48" s="215"/>
      <c r="K48" s="215"/>
      <c r="L48" s="215">
        <f>L45/$L$2</f>
        <v>0.64150943396226412</v>
      </c>
      <c r="M48" s="215">
        <f>M45/$M$2</f>
        <v>0.61538461538461542</v>
      </c>
      <c r="N48" s="215">
        <f>155/300</f>
        <v>0.51666666666666672</v>
      </c>
      <c r="O48" s="215">
        <f>O45/$O$2</f>
        <v>0.6009174311926605</v>
      </c>
      <c r="P48" s="194"/>
      <c r="Q48" s="194"/>
      <c r="R48" s="194"/>
      <c r="S48" s="311"/>
      <c r="T48" s="213"/>
    </row>
    <row r="49" spans="1:20" ht="18" customHeight="1" thickBot="1">
      <c r="A49" s="169" t="s">
        <v>112</v>
      </c>
      <c r="B49" s="312">
        <f>B45/B2</f>
        <v>0.69696969696969702</v>
      </c>
      <c r="C49" s="313"/>
      <c r="D49" s="313"/>
      <c r="E49" s="313">
        <f>E46/$E$2</f>
        <v>0.33333333333333331</v>
      </c>
      <c r="F49" s="313"/>
      <c r="G49" s="313">
        <f>G46/$G$2</f>
        <v>0.6428571428571429</v>
      </c>
      <c r="H49" s="313">
        <f>H46/$H$2</f>
        <v>1</v>
      </c>
      <c r="I49" s="313"/>
      <c r="J49" s="313"/>
      <c r="K49" s="313"/>
      <c r="L49" s="313">
        <f>L46/$L$2</f>
        <v>0.55660377358490565</v>
      </c>
      <c r="M49" s="313">
        <f>M46/$M$2</f>
        <v>0.5</v>
      </c>
      <c r="N49" s="313">
        <f>70/300</f>
        <v>0.23333333333333334</v>
      </c>
      <c r="O49" s="313">
        <f>O46/$O$2</f>
        <v>0.45412844036697247</v>
      </c>
      <c r="P49" s="314"/>
      <c r="Q49" s="314"/>
      <c r="R49" s="314"/>
      <c r="S49" s="315"/>
      <c r="T49" s="213"/>
    </row>
    <row r="50" spans="1:20" ht="18" customHeight="1">
      <c r="A50" s="102"/>
    </row>
    <row r="51" spans="1:20" ht="18" customHeight="1"/>
    <row r="52" spans="1:20" ht="18" customHeight="1"/>
    <row r="53" spans="1:20" ht="18" customHeight="1"/>
    <row r="54" spans="1:20" ht="18" customHeight="1"/>
    <row r="55" spans="1:20" ht="18" customHeight="1"/>
    <row r="56" spans="1:20" ht="18" customHeight="1"/>
    <row r="57" spans="1:20" ht="18" customHeight="1"/>
    <row r="58" spans="1:20" ht="18" customHeight="1"/>
    <row r="59" spans="1:20" ht="18" customHeight="1"/>
    <row r="60" spans="1:20" ht="18" customHeight="1"/>
    <row r="61" spans="1:20" ht="18" customHeight="1"/>
    <row r="62" spans="1:20" ht="18" customHeight="1"/>
    <row r="63" spans="1:20" ht="18" customHeight="1"/>
    <row r="64" spans="1:20"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sheetData>
  <sheetProtection algorithmName="SHA-512" hashValue="EZmQHDTrt6mWXiMHS3J0Bdad9g2HsyOz6EVSoMW4XI5uQr50CC5twXqBzZY2i+lN98Hrwe11jHEAF+7VSKUxdg==" saltValue="5D7FHgVfRi5iv7d7uexLfA==" spinCount="100000" sheet="1" objects="1" scenarios="1"/>
  <sortState ref="U3:V30">
    <sortCondition descending="1" ref="V3:V30"/>
  </sortState>
  <mergeCells count="1">
    <mergeCell ref="A34:R34"/>
  </mergeCells>
  <pageMargins left="0.7" right="0.7" top="0.75" bottom="0.75" header="0.3" footer="0.3"/>
  <pageSetup paperSize="9" scale="56" orientation="landscape" r:id="rId1"/>
</worksheet>
</file>

<file path=xl/worksheets/sheet5.xml><?xml version="1.0" encoding="utf-8"?>
<worksheet xmlns="http://schemas.openxmlformats.org/spreadsheetml/2006/main" xmlns:r="http://schemas.openxmlformats.org/officeDocument/2006/relationships">
  <dimension ref="A1:AG47"/>
  <sheetViews>
    <sheetView showGridLines="0" zoomScale="85" zoomScaleNormal="85" workbookViewId="0">
      <pane xSplit="1" ySplit="1" topLeftCell="B2" activePane="bottomRight" state="frozen"/>
      <selection pane="topRight" activeCell="B1" sqref="B1"/>
      <selection pane="bottomLeft" activeCell="A2" sqref="A2"/>
      <selection pane="bottomRight" activeCell="K17" sqref="K17"/>
    </sheetView>
  </sheetViews>
  <sheetFormatPr baseColWidth="10" defaultColWidth="9.140625" defaultRowHeight="15"/>
  <cols>
    <col min="1" max="1" width="13.7109375" bestFit="1" customWidth="1"/>
    <col min="2" max="2" width="10.7109375" customWidth="1"/>
    <col min="3" max="3" width="12.5703125" style="163" customWidth="1"/>
    <col min="4" max="4" width="11.5703125" customWidth="1"/>
    <col min="5" max="14" width="10.7109375" customWidth="1"/>
    <col min="15" max="15" width="18.42578125" bestFit="1" customWidth="1"/>
    <col min="16" max="16" width="14.5703125" bestFit="1" customWidth="1"/>
    <col min="17" max="17" width="14.5703125" style="163" customWidth="1"/>
    <col min="18" max="18" width="18.7109375" bestFit="1" customWidth="1"/>
  </cols>
  <sheetData>
    <row r="1" spans="1:33" s="117" customFormat="1" ht="31.9" customHeight="1" thickBot="1">
      <c r="A1" s="238" t="s">
        <v>227</v>
      </c>
      <c r="B1" s="106" t="s">
        <v>274</v>
      </c>
      <c r="C1" s="106" t="s">
        <v>695</v>
      </c>
      <c r="D1" s="106" t="s">
        <v>260</v>
      </c>
      <c r="E1" s="105" t="s">
        <v>272</v>
      </c>
      <c r="F1" s="105" t="s">
        <v>271</v>
      </c>
      <c r="G1" s="105" t="s">
        <v>270</v>
      </c>
      <c r="H1" s="105" t="s">
        <v>269</v>
      </c>
      <c r="I1" s="104" t="s">
        <v>268</v>
      </c>
      <c r="J1" s="104" t="s">
        <v>267</v>
      </c>
      <c r="K1" s="104" t="s">
        <v>266</v>
      </c>
      <c r="L1" s="103" t="s">
        <v>265</v>
      </c>
      <c r="M1" s="103" t="s">
        <v>264</v>
      </c>
      <c r="N1" s="103" t="s">
        <v>263</v>
      </c>
      <c r="O1" s="132" t="s">
        <v>381</v>
      </c>
      <c r="P1" s="131" t="s">
        <v>307</v>
      </c>
      <c r="Q1" s="131"/>
      <c r="R1" s="132" t="s">
        <v>380</v>
      </c>
    </row>
    <row r="2" spans="1:33" s="117" customFormat="1" ht="15.75" thickBot="1">
      <c r="A2" s="273"/>
      <c r="B2" s="270">
        <v>300</v>
      </c>
      <c r="C2" s="271">
        <v>130</v>
      </c>
      <c r="D2" s="271">
        <v>70</v>
      </c>
      <c r="E2" s="271">
        <v>60</v>
      </c>
      <c r="F2" s="271">
        <v>240</v>
      </c>
      <c r="G2" s="271">
        <v>140</v>
      </c>
      <c r="H2" s="271">
        <v>50</v>
      </c>
      <c r="I2" s="271">
        <v>120</v>
      </c>
      <c r="J2" s="271">
        <v>60</v>
      </c>
      <c r="K2" s="271">
        <v>120</v>
      </c>
      <c r="L2" s="271">
        <v>500</v>
      </c>
      <c r="M2" s="271">
        <v>200</v>
      </c>
      <c r="N2" s="272">
        <v>300</v>
      </c>
      <c r="O2" s="133">
        <f>SUM(B2,C2,D2,,F2,I2,J2,K2)</f>
        <v>1040</v>
      </c>
      <c r="P2" s="130">
        <f>SUM(E2,G2,H2)</f>
        <v>250</v>
      </c>
      <c r="Q2" s="130" t="s">
        <v>376</v>
      </c>
      <c r="R2" s="129">
        <f>SUM(O2,P2)</f>
        <v>1290</v>
      </c>
      <c r="T2" s="163"/>
      <c r="U2" s="163"/>
    </row>
    <row r="3" spans="1:33">
      <c r="A3" s="242" t="s">
        <v>141</v>
      </c>
      <c r="B3">
        <v>190</v>
      </c>
      <c r="C3" s="163">
        <v>130</v>
      </c>
      <c r="D3">
        <v>70</v>
      </c>
      <c r="E3" s="163">
        <v>20</v>
      </c>
      <c r="F3" s="163">
        <v>170</v>
      </c>
      <c r="G3">
        <v>60</v>
      </c>
      <c r="H3">
        <v>44</v>
      </c>
      <c r="I3">
        <v>70</v>
      </c>
      <c r="J3">
        <v>15</v>
      </c>
      <c r="K3">
        <v>90</v>
      </c>
      <c r="L3">
        <v>390</v>
      </c>
      <c r="M3">
        <v>130</v>
      </c>
      <c r="N3">
        <v>175</v>
      </c>
      <c r="O3" s="134">
        <f>SUM(B3,C3,D3,,F3,I3,J3,K3)</f>
        <v>735</v>
      </c>
      <c r="P3" s="128">
        <f>SUM(E3,G3,H3)</f>
        <v>124</v>
      </c>
      <c r="Q3" s="212">
        <f>P3/$P$2</f>
        <v>0.496</v>
      </c>
      <c r="R3" s="135">
        <f>SUM(O3,P3)</f>
        <v>859</v>
      </c>
      <c r="T3" s="163"/>
      <c r="U3" s="163"/>
    </row>
    <row r="4" spans="1:33">
      <c r="A4" s="242" t="s">
        <v>140</v>
      </c>
      <c r="B4">
        <v>200</v>
      </c>
      <c r="C4" s="163">
        <v>20</v>
      </c>
      <c r="D4">
        <v>15</v>
      </c>
      <c r="E4" s="163">
        <v>40</v>
      </c>
      <c r="F4" s="163">
        <v>75</v>
      </c>
      <c r="G4">
        <v>30</v>
      </c>
      <c r="H4">
        <v>22</v>
      </c>
      <c r="I4">
        <v>0</v>
      </c>
      <c r="J4">
        <v>0</v>
      </c>
      <c r="K4">
        <v>20</v>
      </c>
      <c r="L4">
        <v>235</v>
      </c>
      <c r="M4">
        <v>75</v>
      </c>
      <c r="N4">
        <v>20</v>
      </c>
      <c r="O4" s="134">
        <f>SUM(B4,C4,D4,F4,I4,J4,K4)</f>
        <v>330</v>
      </c>
      <c r="P4" s="128">
        <f t="shared" ref="P4:P30" si="0">SUM(E4,G4,H4)</f>
        <v>92</v>
      </c>
      <c r="Q4" s="212">
        <f t="shared" ref="Q4:Q30" si="1">P4/$P$2</f>
        <v>0.36799999999999999</v>
      </c>
      <c r="R4" s="135">
        <f t="shared" ref="R4:R30" si="2">SUM(O4,P4)</f>
        <v>422</v>
      </c>
      <c r="T4" s="163"/>
      <c r="U4" s="163"/>
    </row>
    <row r="5" spans="1:33">
      <c r="A5" s="242" t="s">
        <v>139</v>
      </c>
      <c r="B5">
        <v>215</v>
      </c>
      <c r="C5" s="163">
        <v>10</v>
      </c>
      <c r="D5">
        <v>55</v>
      </c>
      <c r="E5" s="163">
        <v>20</v>
      </c>
      <c r="F5" s="163">
        <v>140</v>
      </c>
      <c r="G5">
        <v>80</v>
      </c>
      <c r="H5">
        <v>10</v>
      </c>
      <c r="I5">
        <v>80</v>
      </c>
      <c r="J5">
        <v>30</v>
      </c>
      <c r="K5">
        <v>60</v>
      </c>
      <c r="L5">
        <v>280</v>
      </c>
      <c r="M5">
        <v>100</v>
      </c>
      <c r="N5">
        <v>170</v>
      </c>
      <c r="O5" s="165">
        <f t="shared" ref="O5:O30" si="3">SUM(B5,C5,D5,F5,I5,J5,K5)</f>
        <v>590</v>
      </c>
      <c r="P5" s="128">
        <f t="shared" si="0"/>
        <v>110</v>
      </c>
      <c r="Q5" s="212">
        <f t="shared" si="1"/>
        <v>0.44</v>
      </c>
      <c r="R5" s="135">
        <f t="shared" si="2"/>
        <v>700</v>
      </c>
      <c r="T5" s="163"/>
      <c r="U5" s="163"/>
    </row>
    <row r="6" spans="1:33">
      <c r="A6" s="242" t="s">
        <v>138</v>
      </c>
      <c r="B6">
        <v>170</v>
      </c>
      <c r="C6" s="163">
        <v>90</v>
      </c>
      <c r="D6">
        <v>55</v>
      </c>
      <c r="E6" s="163">
        <v>20</v>
      </c>
      <c r="F6" s="163">
        <v>160</v>
      </c>
      <c r="G6">
        <v>40</v>
      </c>
      <c r="H6">
        <v>20</v>
      </c>
      <c r="I6">
        <v>0</v>
      </c>
      <c r="J6">
        <v>0</v>
      </c>
      <c r="K6">
        <v>30</v>
      </c>
      <c r="L6">
        <v>315</v>
      </c>
      <c r="M6">
        <v>120</v>
      </c>
      <c r="N6">
        <v>30</v>
      </c>
      <c r="O6" s="165">
        <f t="shared" si="3"/>
        <v>505</v>
      </c>
      <c r="P6" s="128">
        <f t="shared" si="0"/>
        <v>80</v>
      </c>
      <c r="Q6" s="212">
        <f t="shared" si="1"/>
        <v>0.32</v>
      </c>
      <c r="R6" s="135">
        <f t="shared" si="2"/>
        <v>585</v>
      </c>
      <c r="T6" s="163"/>
      <c r="U6" s="163"/>
    </row>
    <row r="7" spans="1:33">
      <c r="A7" s="242" t="s">
        <v>137</v>
      </c>
      <c r="B7">
        <v>270</v>
      </c>
      <c r="C7" s="163">
        <v>20</v>
      </c>
      <c r="D7">
        <v>70</v>
      </c>
      <c r="E7" s="163">
        <v>20</v>
      </c>
      <c r="F7" s="163">
        <v>80</v>
      </c>
      <c r="G7">
        <v>0</v>
      </c>
      <c r="H7">
        <v>29</v>
      </c>
      <c r="I7">
        <v>0</v>
      </c>
      <c r="J7">
        <v>0</v>
      </c>
      <c r="K7">
        <v>30</v>
      </c>
      <c r="L7">
        <v>360</v>
      </c>
      <c r="M7">
        <v>40</v>
      </c>
      <c r="N7">
        <v>30</v>
      </c>
      <c r="O7" s="165">
        <f t="shared" si="3"/>
        <v>470</v>
      </c>
      <c r="P7" s="128">
        <f t="shared" si="0"/>
        <v>49</v>
      </c>
      <c r="Q7" s="212">
        <f t="shared" si="1"/>
        <v>0.19600000000000001</v>
      </c>
      <c r="R7" s="135">
        <f t="shared" si="2"/>
        <v>519</v>
      </c>
      <c r="U7" s="119"/>
    </row>
    <row r="8" spans="1:33">
      <c r="A8" s="242" t="s">
        <v>136</v>
      </c>
      <c r="B8">
        <v>100</v>
      </c>
      <c r="C8" s="163">
        <v>60</v>
      </c>
      <c r="D8">
        <v>55</v>
      </c>
      <c r="E8" s="163">
        <v>20</v>
      </c>
      <c r="F8" s="163">
        <v>0</v>
      </c>
      <c r="G8">
        <v>20</v>
      </c>
      <c r="H8">
        <v>10</v>
      </c>
      <c r="I8">
        <v>20</v>
      </c>
      <c r="J8">
        <v>0</v>
      </c>
      <c r="K8">
        <v>0</v>
      </c>
      <c r="L8">
        <v>215</v>
      </c>
      <c r="M8">
        <v>0</v>
      </c>
      <c r="N8">
        <v>20</v>
      </c>
      <c r="O8" s="165">
        <f t="shared" si="3"/>
        <v>235</v>
      </c>
      <c r="P8" s="128">
        <f t="shared" si="0"/>
        <v>50</v>
      </c>
      <c r="Q8" s="212">
        <f t="shared" si="1"/>
        <v>0.2</v>
      </c>
      <c r="R8" s="135">
        <f t="shared" si="2"/>
        <v>285</v>
      </c>
      <c r="U8" s="119"/>
    </row>
    <row r="9" spans="1:33">
      <c r="A9" s="242" t="s">
        <v>135</v>
      </c>
      <c r="B9">
        <v>130</v>
      </c>
      <c r="C9" s="163">
        <v>70</v>
      </c>
      <c r="D9">
        <v>70</v>
      </c>
      <c r="E9" s="163">
        <v>60</v>
      </c>
      <c r="F9" s="163">
        <v>80</v>
      </c>
      <c r="G9">
        <v>40</v>
      </c>
      <c r="H9">
        <v>23</v>
      </c>
      <c r="I9">
        <v>50</v>
      </c>
      <c r="J9">
        <v>0</v>
      </c>
      <c r="K9">
        <v>90</v>
      </c>
      <c r="L9">
        <v>270</v>
      </c>
      <c r="M9">
        <v>40</v>
      </c>
      <c r="N9">
        <v>140</v>
      </c>
      <c r="O9" s="165">
        <f t="shared" si="3"/>
        <v>490</v>
      </c>
      <c r="P9" s="128">
        <f t="shared" si="0"/>
        <v>123</v>
      </c>
      <c r="Q9" s="212">
        <f t="shared" si="1"/>
        <v>0.49199999999999999</v>
      </c>
      <c r="R9" s="135">
        <f t="shared" si="2"/>
        <v>613</v>
      </c>
      <c r="U9" s="119"/>
    </row>
    <row r="10" spans="1:33">
      <c r="A10" s="242" t="s">
        <v>134</v>
      </c>
      <c r="B10">
        <v>150</v>
      </c>
      <c r="C10" s="163">
        <v>60</v>
      </c>
      <c r="D10">
        <v>70</v>
      </c>
      <c r="E10" s="163">
        <v>20</v>
      </c>
      <c r="F10" s="163">
        <v>5</v>
      </c>
      <c r="G10">
        <v>20</v>
      </c>
      <c r="H10">
        <v>10</v>
      </c>
      <c r="I10">
        <v>0</v>
      </c>
      <c r="J10">
        <v>0</v>
      </c>
      <c r="K10">
        <v>30</v>
      </c>
      <c r="L10">
        <v>280</v>
      </c>
      <c r="M10">
        <v>5</v>
      </c>
      <c r="N10">
        <v>30</v>
      </c>
      <c r="O10" s="165">
        <f t="shared" si="3"/>
        <v>315</v>
      </c>
      <c r="P10" s="128">
        <f t="shared" si="0"/>
        <v>50</v>
      </c>
      <c r="Q10" s="212">
        <f t="shared" si="1"/>
        <v>0.2</v>
      </c>
      <c r="R10" s="135">
        <f t="shared" si="2"/>
        <v>365</v>
      </c>
      <c r="U10" s="119"/>
    </row>
    <row r="11" spans="1:33">
      <c r="A11" s="242" t="s">
        <v>133</v>
      </c>
      <c r="B11">
        <v>250</v>
      </c>
      <c r="C11" s="163">
        <v>100</v>
      </c>
      <c r="D11">
        <v>70</v>
      </c>
      <c r="E11" s="163">
        <v>60</v>
      </c>
      <c r="F11" s="163">
        <v>165</v>
      </c>
      <c r="G11">
        <v>30</v>
      </c>
      <c r="H11">
        <v>30</v>
      </c>
      <c r="I11">
        <v>50</v>
      </c>
      <c r="J11">
        <v>15</v>
      </c>
      <c r="K11">
        <v>100</v>
      </c>
      <c r="L11">
        <v>420</v>
      </c>
      <c r="M11">
        <v>125</v>
      </c>
      <c r="N11">
        <v>165</v>
      </c>
      <c r="O11" s="165">
        <f t="shared" si="3"/>
        <v>750</v>
      </c>
      <c r="P11" s="128">
        <f t="shared" si="0"/>
        <v>120</v>
      </c>
      <c r="Q11" s="212">
        <f t="shared" si="1"/>
        <v>0.48</v>
      </c>
      <c r="R11" s="135">
        <f t="shared" si="2"/>
        <v>870</v>
      </c>
      <c r="U11" s="119"/>
    </row>
    <row r="12" spans="1:33">
      <c r="A12" s="242" t="s">
        <v>132</v>
      </c>
      <c r="B12">
        <v>250</v>
      </c>
      <c r="C12" s="163">
        <v>120</v>
      </c>
      <c r="D12">
        <v>70</v>
      </c>
      <c r="E12" s="163">
        <v>40</v>
      </c>
      <c r="F12" s="163">
        <v>205</v>
      </c>
      <c r="G12">
        <v>50</v>
      </c>
      <c r="H12">
        <v>20</v>
      </c>
      <c r="I12">
        <v>120</v>
      </c>
      <c r="J12">
        <v>30</v>
      </c>
      <c r="K12">
        <v>50</v>
      </c>
      <c r="L12">
        <v>440</v>
      </c>
      <c r="M12">
        <v>165</v>
      </c>
      <c r="N12">
        <v>200</v>
      </c>
      <c r="O12" s="165">
        <f t="shared" si="3"/>
        <v>845</v>
      </c>
      <c r="P12" s="128">
        <f t="shared" si="0"/>
        <v>110</v>
      </c>
      <c r="Q12" s="212">
        <f t="shared" si="1"/>
        <v>0.44</v>
      </c>
      <c r="R12" s="135">
        <f t="shared" si="2"/>
        <v>955</v>
      </c>
      <c r="U12" s="118"/>
    </row>
    <row r="13" spans="1:33">
      <c r="A13" s="242" t="s">
        <v>131</v>
      </c>
      <c r="B13">
        <v>220</v>
      </c>
      <c r="C13" s="163">
        <v>70</v>
      </c>
      <c r="D13">
        <v>15</v>
      </c>
      <c r="E13" s="163">
        <v>40</v>
      </c>
      <c r="F13" s="163">
        <v>140</v>
      </c>
      <c r="G13">
        <v>50</v>
      </c>
      <c r="H13">
        <v>34</v>
      </c>
      <c r="I13">
        <v>0</v>
      </c>
      <c r="J13">
        <v>0</v>
      </c>
      <c r="K13">
        <v>70</v>
      </c>
      <c r="L13">
        <v>305</v>
      </c>
      <c r="M13">
        <v>100</v>
      </c>
      <c r="N13">
        <v>70</v>
      </c>
      <c r="O13" s="165">
        <f t="shared" si="3"/>
        <v>515</v>
      </c>
      <c r="P13" s="128">
        <f t="shared" si="0"/>
        <v>124</v>
      </c>
      <c r="Q13" s="212">
        <f t="shared" si="1"/>
        <v>0.496</v>
      </c>
      <c r="R13" s="135">
        <f t="shared" si="2"/>
        <v>639</v>
      </c>
      <c r="U13" s="119"/>
    </row>
    <row r="14" spans="1:33">
      <c r="A14" s="242" t="s">
        <v>130</v>
      </c>
      <c r="B14">
        <v>190</v>
      </c>
      <c r="C14" s="163">
        <v>30</v>
      </c>
      <c r="D14">
        <v>55</v>
      </c>
      <c r="E14" s="163">
        <v>20</v>
      </c>
      <c r="F14" s="163">
        <v>170</v>
      </c>
      <c r="G14">
        <v>80</v>
      </c>
      <c r="H14">
        <v>8</v>
      </c>
      <c r="I14">
        <v>120</v>
      </c>
      <c r="J14">
        <v>0</v>
      </c>
      <c r="K14">
        <v>120</v>
      </c>
      <c r="L14">
        <v>275</v>
      </c>
      <c r="M14">
        <v>130</v>
      </c>
      <c r="N14">
        <v>240</v>
      </c>
      <c r="O14" s="165">
        <f t="shared" si="3"/>
        <v>685</v>
      </c>
      <c r="P14" s="128">
        <f t="shared" si="0"/>
        <v>108</v>
      </c>
      <c r="Q14" s="212">
        <f t="shared" si="1"/>
        <v>0.432</v>
      </c>
      <c r="R14" s="135">
        <f t="shared" si="2"/>
        <v>793</v>
      </c>
      <c r="U14" s="119"/>
    </row>
    <row r="15" spans="1:33">
      <c r="A15" s="242" t="s">
        <v>129</v>
      </c>
      <c r="B15" s="138">
        <v>140</v>
      </c>
      <c r="C15" s="163">
        <v>100</v>
      </c>
      <c r="D15">
        <v>30</v>
      </c>
      <c r="E15" s="163">
        <v>10</v>
      </c>
      <c r="F15" s="163">
        <v>190</v>
      </c>
      <c r="G15">
        <v>10</v>
      </c>
      <c r="H15">
        <v>20</v>
      </c>
      <c r="I15">
        <v>50</v>
      </c>
      <c r="J15">
        <v>0</v>
      </c>
      <c r="K15">
        <v>70</v>
      </c>
      <c r="L15">
        <v>270</v>
      </c>
      <c r="M15">
        <v>150</v>
      </c>
      <c r="N15">
        <v>120</v>
      </c>
      <c r="O15" s="165">
        <f t="shared" si="3"/>
        <v>580</v>
      </c>
      <c r="P15" s="128">
        <f t="shared" si="0"/>
        <v>40</v>
      </c>
      <c r="Q15" s="212">
        <f t="shared" si="1"/>
        <v>0.16</v>
      </c>
      <c r="R15" s="135">
        <f t="shared" si="2"/>
        <v>620</v>
      </c>
      <c r="S15" s="163"/>
      <c r="T15" s="163"/>
      <c r="U15" s="163"/>
      <c r="V15" s="163"/>
      <c r="W15" s="163"/>
      <c r="X15" s="163"/>
      <c r="Y15" s="163"/>
      <c r="Z15" s="163"/>
      <c r="AA15" s="163"/>
      <c r="AB15" s="163"/>
      <c r="AC15" s="163"/>
      <c r="AD15" s="163"/>
      <c r="AE15" s="163"/>
      <c r="AF15" s="163"/>
      <c r="AG15" s="163"/>
    </row>
    <row r="16" spans="1:33">
      <c r="A16" s="242" t="s">
        <v>128</v>
      </c>
      <c r="B16" s="138">
        <v>200</v>
      </c>
      <c r="C16" s="163">
        <v>90</v>
      </c>
      <c r="D16">
        <v>70</v>
      </c>
      <c r="E16" s="163">
        <v>20</v>
      </c>
      <c r="F16" s="163">
        <v>105</v>
      </c>
      <c r="G16">
        <v>40</v>
      </c>
      <c r="H16">
        <v>20</v>
      </c>
      <c r="I16">
        <v>0</v>
      </c>
      <c r="J16">
        <v>0</v>
      </c>
      <c r="K16">
        <v>0</v>
      </c>
      <c r="L16">
        <v>360</v>
      </c>
      <c r="M16">
        <v>65</v>
      </c>
      <c r="N16">
        <v>0</v>
      </c>
      <c r="O16" s="165">
        <f t="shared" si="3"/>
        <v>465</v>
      </c>
      <c r="P16" s="128">
        <f t="shared" si="0"/>
        <v>80</v>
      </c>
      <c r="Q16" s="212">
        <f t="shared" si="1"/>
        <v>0.32</v>
      </c>
      <c r="R16" s="135">
        <f t="shared" si="2"/>
        <v>545</v>
      </c>
      <c r="S16" s="163"/>
      <c r="T16" s="163"/>
      <c r="U16" s="163"/>
      <c r="V16" s="163"/>
      <c r="W16" s="163"/>
      <c r="X16" s="163"/>
      <c r="Y16" s="163"/>
      <c r="Z16" s="163"/>
      <c r="AA16" s="163"/>
      <c r="AB16" s="163"/>
      <c r="AC16" s="163"/>
      <c r="AD16" s="163"/>
      <c r="AE16" s="163"/>
      <c r="AF16" s="163"/>
      <c r="AG16" s="163"/>
    </row>
    <row r="17" spans="1:33">
      <c r="A17" s="242" t="s">
        <v>127</v>
      </c>
      <c r="B17" s="138">
        <v>190</v>
      </c>
      <c r="C17" s="163">
        <v>110</v>
      </c>
      <c r="D17">
        <v>70</v>
      </c>
      <c r="E17" s="163">
        <v>40</v>
      </c>
      <c r="F17" s="163">
        <v>80</v>
      </c>
      <c r="G17">
        <v>60</v>
      </c>
      <c r="H17">
        <v>42</v>
      </c>
      <c r="I17">
        <v>20</v>
      </c>
      <c r="J17">
        <v>0</v>
      </c>
      <c r="K17">
        <v>0</v>
      </c>
      <c r="L17">
        <v>370</v>
      </c>
      <c r="M17">
        <v>40</v>
      </c>
      <c r="N17">
        <v>20</v>
      </c>
      <c r="O17" s="165">
        <f t="shared" si="3"/>
        <v>470</v>
      </c>
      <c r="P17" s="128">
        <f t="shared" si="0"/>
        <v>142</v>
      </c>
      <c r="Q17" s="212">
        <f t="shared" si="1"/>
        <v>0.56799999999999995</v>
      </c>
      <c r="R17" s="135">
        <f t="shared" si="2"/>
        <v>612</v>
      </c>
      <c r="S17" s="163"/>
      <c r="T17" s="163"/>
      <c r="U17" s="163"/>
      <c r="V17" s="163"/>
      <c r="W17" s="163"/>
      <c r="X17" s="163"/>
      <c r="Y17" s="163"/>
      <c r="Z17" s="163"/>
      <c r="AA17" s="163"/>
      <c r="AB17" s="163"/>
      <c r="AC17" s="163"/>
      <c r="AD17" s="163"/>
      <c r="AE17" s="163"/>
      <c r="AF17" s="163"/>
      <c r="AG17" s="163"/>
    </row>
    <row r="18" spans="1:33">
      <c r="A18" s="242" t="s">
        <v>126</v>
      </c>
      <c r="B18" s="138">
        <v>120</v>
      </c>
      <c r="C18" s="163">
        <v>10</v>
      </c>
      <c r="D18">
        <v>0</v>
      </c>
      <c r="E18" s="163">
        <v>0</v>
      </c>
      <c r="F18" s="163">
        <v>0</v>
      </c>
      <c r="G18">
        <v>0</v>
      </c>
      <c r="H18">
        <v>0</v>
      </c>
      <c r="I18">
        <v>0</v>
      </c>
      <c r="J18">
        <v>0</v>
      </c>
      <c r="K18">
        <v>0</v>
      </c>
      <c r="L18">
        <v>130</v>
      </c>
      <c r="M18">
        <v>0</v>
      </c>
      <c r="N18">
        <v>0</v>
      </c>
      <c r="O18" s="165">
        <f t="shared" si="3"/>
        <v>130</v>
      </c>
      <c r="P18" s="128">
        <f t="shared" si="0"/>
        <v>0</v>
      </c>
      <c r="Q18" s="212">
        <f t="shared" si="1"/>
        <v>0</v>
      </c>
      <c r="R18" s="135">
        <f t="shared" si="2"/>
        <v>130</v>
      </c>
      <c r="S18" s="163"/>
      <c r="T18" s="163"/>
      <c r="U18" s="163"/>
      <c r="V18" s="163"/>
      <c r="W18" s="163"/>
      <c r="X18" s="163"/>
      <c r="Y18" s="163"/>
      <c r="Z18" s="163"/>
      <c r="AA18" s="163"/>
      <c r="AB18" s="163"/>
      <c r="AC18" s="163"/>
      <c r="AD18" s="163"/>
      <c r="AE18" s="163"/>
      <c r="AF18" s="163"/>
      <c r="AG18" s="163"/>
    </row>
    <row r="19" spans="1:33">
      <c r="A19" s="242" t="s">
        <v>124</v>
      </c>
      <c r="B19" s="138">
        <v>100</v>
      </c>
      <c r="C19" s="163">
        <v>10</v>
      </c>
      <c r="D19">
        <v>0</v>
      </c>
      <c r="E19" s="163">
        <v>10</v>
      </c>
      <c r="F19" s="163">
        <v>0</v>
      </c>
      <c r="G19">
        <v>0</v>
      </c>
      <c r="H19">
        <v>0</v>
      </c>
      <c r="I19">
        <v>120</v>
      </c>
      <c r="J19">
        <v>15</v>
      </c>
      <c r="K19">
        <v>50</v>
      </c>
      <c r="L19">
        <v>110</v>
      </c>
      <c r="M19">
        <v>0</v>
      </c>
      <c r="N19">
        <v>185</v>
      </c>
      <c r="O19" s="165">
        <f t="shared" si="3"/>
        <v>295</v>
      </c>
      <c r="P19" s="128">
        <f t="shared" si="0"/>
        <v>10</v>
      </c>
      <c r="Q19" s="212">
        <f t="shared" si="1"/>
        <v>0.04</v>
      </c>
      <c r="R19" s="135">
        <f t="shared" si="2"/>
        <v>305</v>
      </c>
      <c r="S19" s="163"/>
      <c r="T19" s="163"/>
      <c r="U19" s="163"/>
      <c r="V19" s="163"/>
      <c r="W19" s="163"/>
      <c r="X19" s="163"/>
      <c r="Y19" s="163"/>
      <c r="Z19" s="163"/>
      <c r="AA19" s="163"/>
      <c r="AB19" s="163"/>
      <c r="AC19" s="163"/>
      <c r="AD19" s="163"/>
      <c r="AE19" s="163"/>
      <c r="AF19" s="163"/>
      <c r="AG19" s="163"/>
    </row>
    <row r="20" spans="1:33">
      <c r="A20" s="242" t="s">
        <v>123</v>
      </c>
      <c r="B20" s="138">
        <v>120</v>
      </c>
      <c r="C20" s="163">
        <v>20</v>
      </c>
      <c r="D20">
        <v>15</v>
      </c>
      <c r="E20" s="163">
        <v>0</v>
      </c>
      <c r="F20" s="163">
        <v>0</v>
      </c>
      <c r="G20">
        <v>0</v>
      </c>
      <c r="H20">
        <v>0</v>
      </c>
      <c r="I20">
        <v>0</v>
      </c>
      <c r="J20">
        <v>0</v>
      </c>
      <c r="K20">
        <v>30</v>
      </c>
      <c r="L20">
        <v>155</v>
      </c>
      <c r="M20">
        <v>0</v>
      </c>
      <c r="N20">
        <v>30</v>
      </c>
      <c r="O20" s="165">
        <f t="shared" si="3"/>
        <v>185</v>
      </c>
      <c r="P20" s="128">
        <f t="shared" si="0"/>
        <v>0</v>
      </c>
      <c r="Q20" s="212">
        <f t="shared" si="1"/>
        <v>0</v>
      </c>
      <c r="R20" s="135">
        <f t="shared" si="2"/>
        <v>185</v>
      </c>
      <c r="S20" s="163"/>
      <c r="T20" s="163"/>
      <c r="U20" s="163"/>
      <c r="V20" s="163"/>
      <c r="W20" s="163"/>
      <c r="X20" s="163"/>
      <c r="Y20" s="163"/>
      <c r="Z20" s="163"/>
      <c r="AA20" s="163"/>
      <c r="AB20" s="163"/>
      <c r="AC20" s="163"/>
      <c r="AD20" s="163"/>
      <c r="AE20" s="163"/>
      <c r="AF20" s="163"/>
      <c r="AG20" s="163"/>
    </row>
    <row r="21" spans="1:33">
      <c r="A21" s="242" t="s">
        <v>122</v>
      </c>
      <c r="B21" s="138">
        <v>0</v>
      </c>
      <c r="C21" s="163">
        <v>0</v>
      </c>
      <c r="D21">
        <v>0</v>
      </c>
      <c r="E21" s="163">
        <v>0</v>
      </c>
      <c r="F21" s="163">
        <v>0</v>
      </c>
      <c r="G21">
        <v>0</v>
      </c>
      <c r="H21">
        <v>0</v>
      </c>
      <c r="I21">
        <v>0</v>
      </c>
      <c r="J21">
        <v>0</v>
      </c>
      <c r="K21">
        <v>0</v>
      </c>
      <c r="L21">
        <v>0</v>
      </c>
      <c r="M21">
        <v>0</v>
      </c>
      <c r="N21">
        <v>0</v>
      </c>
      <c r="O21" s="165">
        <f t="shared" si="3"/>
        <v>0</v>
      </c>
      <c r="P21" s="128">
        <f t="shared" si="0"/>
        <v>0</v>
      </c>
      <c r="Q21" s="212">
        <f t="shared" si="1"/>
        <v>0</v>
      </c>
      <c r="R21" s="135">
        <f t="shared" si="2"/>
        <v>0</v>
      </c>
      <c r="S21" s="163"/>
      <c r="T21" s="163"/>
      <c r="U21" s="163"/>
      <c r="V21" s="163"/>
      <c r="W21" s="163"/>
      <c r="X21" s="163"/>
      <c r="Y21" s="163"/>
      <c r="Z21" s="163"/>
      <c r="AA21" s="163"/>
      <c r="AB21" s="163"/>
      <c r="AC21" s="163"/>
      <c r="AD21" s="163"/>
      <c r="AE21" s="163"/>
      <c r="AF21" s="163"/>
      <c r="AG21" s="163"/>
    </row>
    <row r="22" spans="1:33">
      <c r="A22" s="242" t="s">
        <v>121</v>
      </c>
      <c r="B22" s="138">
        <v>260</v>
      </c>
      <c r="C22" s="163">
        <v>110</v>
      </c>
      <c r="D22">
        <v>70</v>
      </c>
      <c r="E22" s="163">
        <v>20</v>
      </c>
      <c r="F22" s="163">
        <v>105</v>
      </c>
      <c r="G22">
        <v>50</v>
      </c>
      <c r="H22">
        <v>45</v>
      </c>
      <c r="I22">
        <v>30</v>
      </c>
      <c r="J22">
        <v>0</v>
      </c>
      <c r="K22">
        <v>60</v>
      </c>
      <c r="L22">
        <v>440</v>
      </c>
      <c r="M22">
        <v>105</v>
      </c>
      <c r="N22">
        <v>90</v>
      </c>
      <c r="O22" s="165">
        <f t="shared" si="3"/>
        <v>635</v>
      </c>
      <c r="P22" s="128">
        <f t="shared" si="0"/>
        <v>115</v>
      </c>
      <c r="Q22" s="212">
        <f t="shared" si="1"/>
        <v>0.46</v>
      </c>
      <c r="R22" s="135">
        <f t="shared" si="2"/>
        <v>750</v>
      </c>
      <c r="S22" s="163"/>
      <c r="T22" s="163"/>
      <c r="U22" s="163"/>
      <c r="V22" s="163"/>
      <c r="W22" s="163"/>
      <c r="X22" s="163"/>
      <c r="Y22" s="163"/>
      <c r="Z22" s="163"/>
      <c r="AA22" s="163"/>
      <c r="AB22" s="163"/>
      <c r="AC22" s="163"/>
      <c r="AD22" s="163"/>
      <c r="AE22" s="163"/>
      <c r="AF22" s="163"/>
      <c r="AG22" s="163"/>
    </row>
    <row r="23" spans="1:33">
      <c r="A23" s="242" t="s">
        <v>119</v>
      </c>
      <c r="B23" s="138">
        <v>260</v>
      </c>
      <c r="C23" s="163">
        <v>40</v>
      </c>
      <c r="D23">
        <v>55</v>
      </c>
      <c r="E23" s="163">
        <v>20</v>
      </c>
      <c r="F23" s="163">
        <v>115</v>
      </c>
      <c r="G23">
        <v>20</v>
      </c>
      <c r="H23">
        <v>29</v>
      </c>
      <c r="I23">
        <v>70</v>
      </c>
      <c r="J23">
        <v>0</v>
      </c>
      <c r="K23">
        <v>100</v>
      </c>
      <c r="L23">
        <v>355</v>
      </c>
      <c r="M23">
        <v>75</v>
      </c>
      <c r="N23">
        <v>170</v>
      </c>
      <c r="O23" s="165">
        <f t="shared" si="3"/>
        <v>640</v>
      </c>
      <c r="P23" s="128">
        <f t="shared" si="0"/>
        <v>69</v>
      </c>
      <c r="Q23" s="212">
        <f t="shared" si="1"/>
        <v>0.27600000000000002</v>
      </c>
      <c r="R23" s="135">
        <f t="shared" si="2"/>
        <v>709</v>
      </c>
      <c r="S23" s="163"/>
      <c r="T23" s="163"/>
      <c r="U23" s="163"/>
      <c r="V23" s="163"/>
      <c r="W23" s="163"/>
      <c r="X23" s="163"/>
      <c r="Y23" s="163"/>
      <c r="Z23" s="163"/>
      <c r="AA23" s="163"/>
      <c r="AB23" s="163"/>
      <c r="AC23" s="163"/>
      <c r="AD23" s="163"/>
      <c r="AE23" s="163"/>
      <c r="AF23" s="163"/>
      <c r="AG23" s="163"/>
    </row>
    <row r="24" spans="1:33">
      <c r="A24" s="242" t="s">
        <v>118</v>
      </c>
      <c r="B24" s="138">
        <v>185</v>
      </c>
      <c r="C24" s="163">
        <v>40</v>
      </c>
      <c r="D24">
        <v>70</v>
      </c>
      <c r="E24" s="163">
        <v>40</v>
      </c>
      <c r="F24" s="163">
        <v>105</v>
      </c>
      <c r="G24">
        <v>0</v>
      </c>
      <c r="H24">
        <v>16</v>
      </c>
      <c r="I24">
        <v>70</v>
      </c>
      <c r="J24">
        <v>0</v>
      </c>
      <c r="K24">
        <v>30</v>
      </c>
      <c r="L24">
        <v>295</v>
      </c>
      <c r="M24">
        <v>65</v>
      </c>
      <c r="N24">
        <v>100</v>
      </c>
      <c r="O24" s="165">
        <f t="shared" si="3"/>
        <v>500</v>
      </c>
      <c r="P24" s="128">
        <f t="shared" si="0"/>
        <v>56</v>
      </c>
      <c r="Q24" s="212">
        <f t="shared" si="1"/>
        <v>0.224</v>
      </c>
      <c r="R24" s="135">
        <f t="shared" si="2"/>
        <v>556</v>
      </c>
      <c r="S24" s="163"/>
      <c r="T24" s="163"/>
      <c r="U24" s="163"/>
      <c r="V24" s="163"/>
      <c r="W24" s="163"/>
      <c r="X24" s="163"/>
      <c r="Y24" s="163"/>
      <c r="Z24" s="163"/>
      <c r="AA24" s="163"/>
      <c r="AB24" s="163"/>
      <c r="AC24" s="163"/>
      <c r="AD24" s="163"/>
      <c r="AE24" s="163"/>
      <c r="AF24" s="163"/>
      <c r="AG24" s="163"/>
    </row>
    <row r="25" spans="1:33">
      <c r="A25" s="242" t="s">
        <v>117</v>
      </c>
      <c r="B25" s="138">
        <v>200</v>
      </c>
      <c r="C25" s="163">
        <v>30</v>
      </c>
      <c r="D25">
        <v>70</v>
      </c>
      <c r="E25" s="163">
        <v>20</v>
      </c>
      <c r="F25" s="163">
        <v>165</v>
      </c>
      <c r="G25">
        <v>30</v>
      </c>
      <c r="H25">
        <v>10</v>
      </c>
      <c r="I25">
        <v>0</v>
      </c>
      <c r="J25">
        <v>0</v>
      </c>
      <c r="K25">
        <v>30</v>
      </c>
      <c r="L25">
        <v>300</v>
      </c>
      <c r="M25">
        <v>125</v>
      </c>
      <c r="N25">
        <v>30</v>
      </c>
      <c r="O25" s="165">
        <f t="shared" si="3"/>
        <v>495</v>
      </c>
      <c r="P25" s="128">
        <f t="shared" si="0"/>
        <v>60</v>
      </c>
      <c r="Q25" s="212">
        <f t="shared" si="1"/>
        <v>0.24</v>
      </c>
      <c r="R25" s="135">
        <f t="shared" si="2"/>
        <v>555</v>
      </c>
      <c r="S25" s="163"/>
      <c r="T25" s="163"/>
      <c r="U25" s="163"/>
      <c r="V25" s="163"/>
      <c r="W25" s="163"/>
      <c r="X25" s="163"/>
      <c r="Y25" s="163"/>
      <c r="Z25" s="163"/>
      <c r="AA25" s="163"/>
      <c r="AB25" s="163"/>
      <c r="AC25" s="163"/>
      <c r="AD25" s="163"/>
      <c r="AE25" s="163"/>
      <c r="AF25" s="163"/>
      <c r="AG25" s="163"/>
    </row>
    <row r="26" spans="1:33">
      <c r="A26" s="242" t="s">
        <v>116</v>
      </c>
      <c r="B26" s="138">
        <v>180</v>
      </c>
      <c r="C26" s="163">
        <v>40</v>
      </c>
      <c r="D26">
        <v>55</v>
      </c>
      <c r="E26" s="163">
        <v>20</v>
      </c>
      <c r="F26" s="163">
        <v>25</v>
      </c>
      <c r="G26">
        <v>80</v>
      </c>
      <c r="H26">
        <v>10</v>
      </c>
      <c r="I26">
        <v>90</v>
      </c>
      <c r="J26">
        <v>30</v>
      </c>
      <c r="K26">
        <v>50</v>
      </c>
      <c r="L26">
        <v>275</v>
      </c>
      <c r="M26">
        <v>25</v>
      </c>
      <c r="N26">
        <v>170</v>
      </c>
      <c r="O26" s="165">
        <f t="shared" si="3"/>
        <v>470</v>
      </c>
      <c r="P26" s="128">
        <f t="shared" si="0"/>
        <v>110</v>
      </c>
      <c r="Q26" s="212">
        <f t="shared" si="1"/>
        <v>0.44</v>
      </c>
      <c r="R26" s="135">
        <f t="shared" si="2"/>
        <v>580</v>
      </c>
      <c r="S26" s="163"/>
      <c r="T26" s="163"/>
      <c r="U26" s="163"/>
      <c r="V26" s="163"/>
      <c r="W26" s="163"/>
      <c r="X26" s="163"/>
      <c r="Y26" s="163"/>
      <c r="Z26" s="163"/>
      <c r="AA26" s="163"/>
      <c r="AB26" s="163"/>
      <c r="AC26" s="163"/>
      <c r="AD26" s="163"/>
      <c r="AE26" s="163"/>
      <c r="AF26" s="163"/>
      <c r="AG26" s="163"/>
    </row>
    <row r="27" spans="1:33">
      <c r="A27" s="242" t="s">
        <v>115</v>
      </c>
      <c r="B27" s="138">
        <v>170</v>
      </c>
      <c r="C27" s="163">
        <v>0</v>
      </c>
      <c r="D27">
        <v>55</v>
      </c>
      <c r="E27" s="163">
        <v>40</v>
      </c>
      <c r="F27" s="163">
        <v>0</v>
      </c>
      <c r="G27">
        <v>20</v>
      </c>
      <c r="H27">
        <v>20</v>
      </c>
      <c r="I27">
        <v>70</v>
      </c>
      <c r="J27">
        <v>15</v>
      </c>
      <c r="K27">
        <v>30</v>
      </c>
      <c r="L27">
        <v>225</v>
      </c>
      <c r="M27">
        <v>0</v>
      </c>
      <c r="N27">
        <v>115</v>
      </c>
      <c r="O27" s="165">
        <f t="shared" si="3"/>
        <v>340</v>
      </c>
      <c r="P27" s="128">
        <f t="shared" si="0"/>
        <v>80</v>
      </c>
      <c r="Q27" s="212">
        <f t="shared" si="1"/>
        <v>0.32</v>
      </c>
      <c r="R27" s="135">
        <f t="shared" si="2"/>
        <v>420</v>
      </c>
      <c r="S27" s="163"/>
      <c r="T27" s="163"/>
      <c r="U27" s="163"/>
      <c r="V27" s="163"/>
      <c r="W27" s="163"/>
      <c r="X27" s="163"/>
      <c r="Y27" s="163"/>
      <c r="Z27" s="163"/>
      <c r="AA27" s="163"/>
      <c r="AB27" s="163"/>
      <c r="AC27" s="163"/>
      <c r="AD27" s="163"/>
      <c r="AE27" s="163"/>
      <c r="AF27" s="163"/>
      <c r="AG27" s="163"/>
    </row>
    <row r="28" spans="1:33">
      <c r="A28" s="242" t="s">
        <v>114</v>
      </c>
      <c r="B28" s="138">
        <v>300</v>
      </c>
      <c r="C28" s="163">
        <v>120</v>
      </c>
      <c r="D28">
        <v>70</v>
      </c>
      <c r="E28" s="163">
        <v>40</v>
      </c>
      <c r="F28" s="163">
        <v>190</v>
      </c>
      <c r="G28">
        <v>60</v>
      </c>
      <c r="H28">
        <v>50</v>
      </c>
      <c r="I28">
        <v>100</v>
      </c>
      <c r="J28">
        <v>0</v>
      </c>
      <c r="K28">
        <v>90</v>
      </c>
      <c r="L28">
        <v>490</v>
      </c>
      <c r="M28">
        <v>150</v>
      </c>
      <c r="N28">
        <v>190</v>
      </c>
      <c r="O28" s="165">
        <f t="shared" si="3"/>
        <v>870</v>
      </c>
      <c r="P28" s="128">
        <f t="shared" si="0"/>
        <v>150</v>
      </c>
      <c r="Q28" s="212">
        <f t="shared" si="1"/>
        <v>0.6</v>
      </c>
      <c r="R28" s="135">
        <f t="shared" si="2"/>
        <v>1020</v>
      </c>
      <c r="S28" s="163"/>
      <c r="T28" s="163"/>
      <c r="U28" s="163"/>
      <c r="V28" s="163"/>
      <c r="W28" s="163"/>
      <c r="X28" s="163"/>
      <c r="Y28" s="163"/>
      <c r="Z28" s="163"/>
      <c r="AA28" s="163"/>
      <c r="AB28" s="163"/>
      <c r="AC28" s="163"/>
      <c r="AD28" s="163"/>
      <c r="AE28" s="163"/>
      <c r="AF28" s="163"/>
      <c r="AG28" s="163"/>
    </row>
    <row r="29" spans="1:33">
      <c r="A29" s="242" t="s">
        <v>113</v>
      </c>
      <c r="B29" s="138">
        <v>140</v>
      </c>
      <c r="C29" s="163">
        <v>80</v>
      </c>
      <c r="D29">
        <v>70</v>
      </c>
      <c r="E29" s="163">
        <v>20</v>
      </c>
      <c r="F29" s="163">
        <v>80</v>
      </c>
      <c r="G29">
        <v>50</v>
      </c>
      <c r="H29">
        <v>10</v>
      </c>
      <c r="I29">
        <v>0</v>
      </c>
      <c r="J29">
        <v>0</v>
      </c>
      <c r="K29">
        <v>50</v>
      </c>
      <c r="L29">
        <v>290</v>
      </c>
      <c r="M29">
        <v>40</v>
      </c>
      <c r="N29">
        <v>50</v>
      </c>
      <c r="O29" s="165">
        <f t="shared" si="3"/>
        <v>420</v>
      </c>
      <c r="P29" s="128">
        <f t="shared" si="0"/>
        <v>80</v>
      </c>
      <c r="Q29" s="212">
        <f t="shared" si="1"/>
        <v>0.32</v>
      </c>
      <c r="R29" s="135">
        <f t="shared" si="2"/>
        <v>500</v>
      </c>
      <c r="S29" s="163"/>
      <c r="T29" s="163"/>
      <c r="U29" s="163"/>
      <c r="V29" s="163"/>
      <c r="W29" s="163"/>
      <c r="X29" s="163"/>
      <c r="Y29" s="163"/>
      <c r="Z29" s="163"/>
      <c r="AA29" s="163"/>
      <c r="AB29" s="163"/>
      <c r="AC29" s="163"/>
      <c r="AD29" s="163"/>
      <c r="AE29" s="163"/>
      <c r="AF29" s="163"/>
      <c r="AG29" s="163"/>
    </row>
    <row r="30" spans="1:33" ht="15.75" thickBot="1">
      <c r="A30" s="242" t="s">
        <v>111</v>
      </c>
      <c r="B30" s="138">
        <v>260</v>
      </c>
      <c r="C30" s="163">
        <v>120</v>
      </c>
      <c r="D30">
        <v>70</v>
      </c>
      <c r="E30" s="163">
        <v>40</v>
      </c>
      <c r="F30" s="163">
        <v>205</v>
      </c>
      <c r="G30">
        <v>60</v>
      </c>
      <c r="H30">
        <v>40</v>
      </c>
      <c r="I30">
        <v>0</v>
      </c>
      <c r="J30">
        <v>0</v>
      </c>
      <c r="K30">
        <v>70</v>
      </c>
      <c r="L30">
        <v>450</v>
      </c>
      <c r="M30">
        <v>165</v>
      </c>
      <c r="N30">
        <v>70</v>
      </c>
      <c r="O30" s="165">
        <f t="shared" si="3"/>
        <v>725</v>
      </c>
      <c r="P30" s="128">
        <f t="shared" si="0"/>
        <v>140</v>
      </c>
      <c r="Q30" s="212">
        <f t="shared" si="1"/>
        <v>0.56000000000000005</v>
      </c>
      <c r="R30" s="135">
        <f t="shared" si="2"/>
        <v>865</v>
      </c>
      <c r="S30" s="163"/>
      <c r="T30" s="163"/>
      <c r="U30" s="163"/>
      <c r="V30" s="163"/>
      <c r="W30" s="163"/>
      <c r="X30" s="163"/>
      <c r="Y30" s="163"/>
      <c r="Z30" s="163"/>
      <c r="AA30" s="163"/>
      <c r="AB30" s="163"/>
      <c r="AC30" s="163"/>
      <c r="AD30" s="163"/>
      <c r="AE30" s="163"/>
      <c r="AF30" s="163"/>
      <c r="AG30" s="163"/>
    </row>
    <row r="31" spans="1:33">
      <c r="A31" s="243" t="s">
        <v>378</v>
      </c>
      <c r="B31" s="274">
        <f t="shared" ref="B31:R31" si="4">AVERAGE(B$3:B$30)</f>
        <v>184.28571428571428</v>
      </c>
      <c r="C31" s="275">
        <f t="shared" si="4"/>
        <v>60.714285714285715</v>
      </c>
      <c r="D31" s="275">
        <f t="shared" si="4"/>
        <v>51.428571428571431</v>
      </c>
      <c r="E31" s="275">
        <f t="shared" si="4"/>
        <v>25.714285714285715</v>
      </c>
      <c r="F31" s="275">
        <f t="shared" si="4"/>
        <v>98.392857142857139</v>
      </c>
      <c r="G31" s="275">
        <f t="shared" si="4"/>
        <v>35</v>
      </c>
      <c r="H31" s="275">
        <f t="shared" si="4"/>
        <v>20.428571428571427</v>
      </c>
      <c r="I31" s="275">
        <f t="shared" si="4"/>
        <v>40.357142857142854</v>
      </c>
      <c r="J31" s="275">
        <f t="shared" si="4"/>
        <v>5.3571428571428568</v>
      </c>
      <c r="K31" s="275">
        <f t="shared" si="4"/>
        <v>48.214285714285715</v>
      </c>
      <c r="L31" s="275">
        <f t="shared" si="4"/>
        <v>296.42857142857144</v>
      </c>
      <c r="M31" s="275">
        <f t="shared" si="4"/>
        <v>72.678571428571431</v>
      </c>
      <c r="N31" s="275">
        <f t="shared" si="4"/>
        <v>93.928571428571431</v>
      </c>
      <c r="O31" s="278">
        <f t="shared" si="4"/>
        <v>488.75</v>
      </c>
      <c r="P31" s="280">
        <f t="shared" si="4"/>
        <v>81.142857142857139</v>
      </c>
      <c r="Q31" s="276"/>
      <c r="R31" s="278">
        <f t="shared" si="4"/>
        <v>569.89285714285711</v>
      </c>
      <c r="S31" s="163"/>
      <c r="T31" s="163"/>
      <c r="U31" s="163"/>
      <c r="V31" s="163"/>
      <c r="W31" s="163"/>
      <c r="X31" s="163"/>
      <c r="Y31" s="163"/>
      <c r="Z31" s="163"/>
      <c r="AA31" s="163"/>
      <c r="AB31" s="163"/>
      <c r="AC31" s="163"/>
      <c r="AD31" s="163"/>
      <c r="AE31" s="163"/>
      <c r="AF31" s="163"/>
      <c r="AG31" s="163"/>
    </row>
    <row r="32" spans="1:33" ht="15.75" thickBot="1">
      <c r="A32" s="244" t="s">
        <v>376</v>
      </c>
      <c r="B32" s="277">
        <f t="shared" ref="B32:R32" si="5">B31/B2*100</f>
        <v>61.428571428571423</v>
      </c>
      <c r="C32" s="240">
        <f>C31/C2*100</f>
        <v>46.703296703296701</v>
      </c>
      <c r="D32" s="240">
        <f t="shared" si="5"/>
        <v>73.469387755102048</v>
      </c>
      <c r="E32" s="240">
        <f t="shared" si="5"/>
        <v>42.857142857142861</v>
      </c>
      <c r="F32" s="240">
        <f t="shared" si="5"/>
        <v>40.99702380952381</v>
      </c>
      <c r="G32" s="240">
        <f t="shared" si="5"/>
        <v>25</v>
      </c>
      <c r="H32" s="240">
        <f t="shared" si="5"/>
        <v>40.857142857142854</v>
      </c>
      <c r="I32" s="240">
        <f t="shared" si="5"/>
        <v>33.63095238095238</v>
      </c>
      <c r="J32" s="240">
        <f t="shared" si="5"/>
        <v>8.928571428571427</v>
      </c>
      <c r="K32" s="240">
        <f t="shared" si="5"/>
        <v>40.178571428571431</v>
      </c>
      <c r="L32" s="240">
        <f t="shared" si="5"/>
        <v>59.285714285714285</v>
      </c>
      <c r="M32" s="240">
        <f t="shared" si="5"/>
        <v>36.339285714285715</v>
      </c>
      <c r="N32" s="240">
        <f t="shared" si="5"/>
        <v>31.30952380952381</v>
      </c>
      <c r="O32" s="241">
        <f t="shared" si="5"/>
        <v>46.995192307692307</v>
      </c>
      <c r="P32" s="281">
        <f t="shared" si="5"/>
        <v>32.457142857142856</v>
      </c>
      <c r="Q32" s="279"/>
      <c r="R32" s="241">
        <f t="shared" si="5"/>
        <v>44.177740863787371</v>
      </c>
      <c r="S32" s="163"/>
      <c r="T32" s="163"/>
      <c r="U32" s="163"/>
      <c r="V32" s="163"/>
      <c r="W32" s="163"/>
      <c r="X32" s="163"/>
      <c r="Y32" s="163"/>
      <c r="Z32" s="163"/>
      <c r="AA32" s="163"/>
      <c r="AB32" s="163"/>
      <c r="AC32" s="163"/>
      <c r="AD32" s="163"/>
      <c r="AE32" s="163"/>
      <c r="AF32" s="163"/>
      <c r="AG32" s="163"/>
    </row>
    <row r="33" spans="1:33">
      <c r="A33" s="168"/>
      <c r="S33" s="163"/>
      <c r="T33" s="163"/>
      <c r="U33" s="163"/>
      <c r="V33" s="163"/>
      <c r="W33" s="163"/>
      <c r="X33" s="163"/>
      <c r="Y33" s="163"/>
      <c r="Z33" s="163"/>
      <c r="AA33" s="163"/>
      <c r="AB33" s="163"/>
      <c r="AC33" s="163"/>
      <c r="AD33" s="163"/>
      <c r="AE33" s="163"/>
      <c r="AF33" s="163"/>
      <c r="AG33" s="163"/>
    </row>
    <row r="34" spans="1:33" ht="15.75">
      <c r="A34" s="290" t="s">
        <v>696</v>
      </c>
      <c r="B34" s="291"/>
      <c r="C34" s="291"/>
      <c r="D34" s="291"/>
      <c r="E34" s="291"/>
      <c r="F34" s="291"/>
      <c r="G34" s="291"/>
      <c r="H34" s="291"/>
      <c r="I34" s="291"/>
      <c r="J34" s="291"/>
      <c r="K34" s="291"/>
      <c r="L34" s="291"/>
      <c r="M34" s="291"/>
      <c r="N34" s="291"/>
      <c r="O34" s="291"/>
      <c r="P34" s="291"/>
      <c r="Q34" s="291"/>
      <c r="R34" s="292"/>
      <c r="S34" s="163"/>
      <c r="T34" s="163"/>
      <c r="U34" s="163"/>
      <c r="V34" s="163"/>
      <c r="W34" s="163"/>
      <c r="X34" s="163"/>
      <c r="Y34" s="163"/>
      <c r="Z34" s="163"/>
      <c r="AA34" s="163"/>
      <c r="AB34" s="163"/>
      <c r="AC34" s="163"/>
      <c r="AD34" s="163"/>
      <c r="AE34" s="163"/>
      <c r="AF34" s="163"/>
      <c r="AG34" s="163"/>
    </row>
    <row r="35" spans="1:33">
      <c r="A35" s="108" t="s">
        <v>110</v>
      </c>
      <c r="B35" s="284">
        <v>200</v>
      </c>
      <c r="C35" s="138">
        <v>0</v>
      </c>
      <c r="D35" s="138">
        <v>70</v>
      </c>
      <c r="E35" s="138">
        <v>0</v>
      </c>
      <c r="F35" s="138">
        <v>0</v>
      </c>
      <c r="G35" s="138">
        <v>0</v>
      </c>
      <c r="H35" s="138">
        <v>0</v>
      </c>
      <c r="I35" s="138">
        <v>70</v>
      </c>
      <c r="J35" s="138">
        <v>30</v>
      </c>
      <c r="K35" s="138">
        <v>30</v>
      </c>
      <c r="L35" s="138">
        <v>270</v>
      </c>
      <c r="M35" s="138">
        <v>0</v>
      </c>
      <c r="N35" s="138">
        <v>130</v>
      </c>
      <c r="O35" s="138">
        <f>SUM(B35,C35,D35,,F35,I35,J35,K35)</f>
        <v>400</v>
      </c>
      <c r="P35" s="128">
        <f>SUM(E35,G35,H35)</f>
        <v>0</v>
      </c>
      <c r="Q35" s="286"/>
      <c r="R35" s="288">
        <f>SUM(O35,P35)</f>
        <v>400</v>
      </c>
      <c r="S35" s="163"/>
      <c r="T35" s="163"/>
      <c r="U35" s="163"/>
      <c r="V35" s="163"/>
      <c r="W35" s="163"/>
      <c r="X35" s="163"/>
      <c r="Y35" s="163"/>
      <c r="Z35" s="163"/>
      <c r="AA35" s="163"/>
      <c r="AB35" s="163"/>
      <c r="AC35" s="163"/>
      <c r="AD35" s="163"/>
      <c r="AE35" s="163"/>
      <c r="AF35" s="163"/>
      <c r="AG35" s="163"/>
    </row>
    <row r="36" spans="1:33" s="163" customFormat="1">
      <c r="A36" s="108" t="s">
        <v>109</v>
      </c>
      <c r="B36" s="284">
        <v>50</v>
      </c>
      <c r="C36" s="138">
        <v>20</v>
      </c>
      <c r="D36" s="138">
        <v>0</v>
      </c>
      <c r="E36" s="138">
        <v>0</v>
      </c>
      <c r="F36" s="138">
        <v>0</v>
      </c>
      <c r="G36" s="138">
        <v>0</v>
      </c>
      <c r="H36" s="138">
        <v>0</v>
      </c>
      <c r="I36" s="138">
        <v>70</v>
      </c>
      <c r="J36" s="138">
        <v>30</v>
      </c>
      <c r="K36" s="138">
        <v>0</v>
      </c>
      <c r="L36" s="138">
        <v>70</v>
      </c>
      <c r="M36" s="138">
        <v>0</v>
      </c>
      <c r="N36" s="138">
        <v>100</v>
      </c>
      <c r="O36" s="138">
        <f>SUM(B36,C36,D36,,F36,I36,J36,K36)</f>
        <v>170</v>
      </c>
      <c r="P36" s="128">
        <f>SUM(E36,G36,H36)</f>
        <v>0</v>
      </c>
      <c r="Q36" s="285"/>
      <c r="R36" s="288">
        <f>SUM(O36,P36)</f>
        <v>170</v>
      </c>
    </row>
    <row r="37" spans="1:33">
      <c r="A37" s="108" t="s">
        <v>108</v>
      </c>
      <c r="B37" s="284">
        <v>110</v>
      </c>
      <c r="C37" s="138">
        <v>50</v>
      </c>
      <c r="D37" s="138">
        <v>55</v>
      </c>
      <c r="E37" s="138">
        <v>0</v>
      </c>
      <c r="F37" s="138">
        <v>40</v>
      </c>
      <c r="G37" s="138">
        <v>0</v>
      </c>
      <c r="H37" s="138">
        <v>14</v>
      </c>
      <c r="I37" s="138">
        <v>50</v>
      </c>
      <c r="J37" s="138">
        <v>15</v>
      </c>
      <c r="K37" s="138">
        <v>30</v>
      </c>
      <c r="L37" s="138">
        <v>215</v>
      </c>
      <c r="M37" s="138">
        <v>40</v>
      </c>
      <c r="N37" s="138">
        <v>95</v>
      </c>
      <c r="O37" s="138">
        <f>SUM(B37,C37,D37,,F37,I37,J37,K37)</f>
        <v>350</v>
      </c>
      <c r="P37" s="128">
        <f>SUM(E37,G37,H37)</f>
        <v>14</v>
      </c>
      <c r="Q37" s="285"/>
      <c r="R37" s="288">
        <f>SUM(O37,P37)</f>
        <v>364</v>
      </c>
    </row>
    <row r="38" spans="1:33">
      <c r="A38" s="108" t="s">
        <v>629</v>
      </c>
      <c r="B38" s="284"/>
      <c r="C38" s="138"/>
      <c r="D38" s="138"/>
      <c r="E38" s="138"/>
      <c r="F38" s="138"/>
      <c r="G38" s="138"/>
      <c r="H38" s="138"/>
      <c r="I38" s="138"/>
      <c r="J38" s="138"/>
      <c r="K38" s="138"/>
      <c r="L38" s="138"/>
      <c r="M38" s="138"/>
      <c r="N38" s="138"/>
      <c r="O38" s="138"/>
      <c r="P38" s="138"/>
      <c r="Q38" s="286"/>
      <c r="R38" s="289"/>
    </row>
    <row r="39" spans="1:33">
      <c r="A39" s="108" t="s">
        <v>630</v>
      </c>
      <c r="B39" s="284"/>
      <c r="C39" s="138"/>
      <c r="D39" s="138"/>
      <c r="E39" s="138"/>
      <c r="F39" s="138"/>
      <c r="G39" s="138"/>
      <c r="H39" s="138"/>
      <c r="I39" s="138"/>
      <c r="J39" s="138"/>
      <c r="K39" s="138"/>
      <c r="L39" s="138"/>
      <c r="M39" s="138"/>
      <c r="N39" s="138"/>
      <c r="O39" s="138"/>
      <c r="P39" s="138"/>
      <c r="Q39" s="286"/>
      <c r="R39" s="289"/>
    </row>
    <row r="40" spans="1:33">
      <c r="A40" s="108" t="s">
        <v>107</v>
      </c>
      <c r="B40" s="284">
        <v>20</v>
      </c>
      <c r="C40" s="138">
        <v>0</v>
      </c>
      <c r="D40" s="138">
        <v>0</v>
      </c>
      <c r="E40" s="138">
        <v>0</v>
      </c>
      <c r="F40" s="138">
        <v>0</v>
      </c>
      <c r="G40" s="138">
        <v>0</v>
      </c>
      <c r="H40" s="138">
        <v>0</v>
      </c>
      <c r="I40" s="138">
        <v>0</v>
      </c>
      <c r="J40" s="138">
        <v>0</v>
      </c>
      <c r="K40" s="138">
        <v>0</v>
      </c>
      <c r="L40" s="138">
        <v>20</v>
      </c>
      <c r="M40" s="138">
        <v>0</v>
      </c>
      <c r="N40" s="138">
        <v>0</v>
      </c>
      <c r="O40" s="138">
        <f>SUM(B40,C40,D40,,F40,I40,J40,K40)</f>
        <v>20</v>
      </c>
      <c r="P40" s="128">
        <f>SUM(E40,G40,H40)</f>
        <v>0</v>
      </c>
      <c r="Q40" s="285"/>
      <c r="R40" s="288">
        <f>SUM(O40,P40)</f>
        <v>20</v>
      </c>
    </row>
    <row r="41" spans="1:33">
      <c r="A41" s="108" t="s">
        <v>631</v>
      </c>
      <c r="B41" s="284"/>
      <c r="C41" s="138"/>
      <c r="D41" s="138"/>
      <c r="E41" s="138"/>
      <c r="F41" s="138"/>
      <c r="G41" s="138"/>
      <c r="H41" s="138"/>
      <c r="I41" s="138"/>
      <c r="J41" s="138"/>
      <c r="K41" s="138"/>
      <c r="L41" s="138"/>
      <c r="M41" s="138"/>
      <c r="N41" s="138"/>
      <c r="O41" s="138"/>
      <c r="P41" s="138"/>
      <c r="Q41" s="286"/>
      <c r="R41" s="289"/>
    </row>
    <row r="42" spans="1:33">
      <c r="A42" s="138"/>
      <c r="B42" s="284"/>
      <c r="C42" s="138"/>
      <c r="D42" s="138"/>
      <c r="E42" s="138"/>
      <c r="F42" s="138"/>
      <c r="G42" s="138"/>
      <c r="H42" s="138"/>
      <c r="I42" s="138"/>
      <c r="J42" s="138"/>
      <c r="K42" s="138"/>
      <c r="L42" s="138"/>
      <c r="M42" s="138"/>
      <c r="N42" s="138"/>
      <c r="O42" s="138"/>
      <c r="P42" s="138"/>
      <c r="Q42" s="286"/>
      <c r="R42" s="289"/>
    </row>
    <row r="43" spans="1:33">
      <c r="A43" s="293" t="s">
        <v>697</v>
      </c>
      <c r="B43" s="294"/>
      <c r="C43" s="294"/>
      <c r="D43" s="294"/>
      <c r="E43" s="294"/>
      <c r="F43" s="294"/>
      <c r="G43" s="294"/>
      <c r="H43" s="294"/>
      <c r="I43" s="294"/>
      <c r="J43" s="294"/>
      <c r="K43" s="294"/>
      <c r="L43" s="294"/>
      <c r="M43" s="294"/>
      <c r="N43" s="294"/>
      <c r="O43" s="294"/>
      <c r="P43" s="294"/>
      <c r="Q43" s="294"/>
      <c r="R43" s="295"/>
    </row>
    <row r="44" spans="1:33">
      <c r="A44" s="300" t="s">
        <v>673</v>
      </c>
      <c r="B44" s="282">
        <v>0</v>
      </c>
      <c r="C44" s="175">
        <v>0</v>
      </c>
      <c r="D44" s="175">
        <v>0</v>
      </c>
      <c r="E44" s="175">
        <v>0</v>
      </c>
      <c r="F44" s="175">
        <v>0</v>
      </c>
      <c r="G44" s="175">
        <v>0</v>
      </c>
      <c r="H44" s="175">
        <v>0</v>
      </c>
      <c r="I44" s="175">
        <v>0</v>
      </c>
      <c r="J44" s="175">
        <v>0</v>
      </c>
      <c r="K44" s="175">
        <v>0</v>
      </c>
      <c r="L44" s="175">
        <v>0</v>
      </c>
      <c r="M44" s="175">
        <v>0</v>
      </c>
      <c r="N44" s="175">
        <v>0</v>
      </c>
      <c r="O44" s="175">
        <f>SUM(B44,C44,D44,,F44,I44,J44,K44)</f>
        <v>0</v>
      </c>
      <c r="P44" s="283">
        <f>SUM(E44,G44,H44)</f>
        <v>0</v>
      </c>
      <c r="Q44" s="296">
        <f>SUM(O44,P44)</f>
        <v>0</v>
      </c>
      <c r="R44" s="299">
        <v>0</v>
      </c>
    </row>
    <row r="45" spans="1:33">
      <c r="A45" s="301" t="s">
        <v>125</v>
      </c>
      <c r="B45" s="284">
        <v>0</v>
      </c>
      <c r="C45" s="138">
        <v>10</v>
      </c>
      <c r="D45" s="138">
        <v>30</v>
      </c>
      <c r="E45" s="138">
        <v>0</v>
      </c>
      <c r="F45" s="138">
        <v>0</v>
      </c>
      <c r="G45" s="138">
        <v>0</v>
      </c>
      <c r="H45" s="138">
        <v>0</v>
      </c>
      <c r="I45" s="138">
        <v>0</v>
      </c>
      <c r="J45" s="138">
        <v>0</v>
      </c>
      <c r="K45" s="138">
        <v>0</v>
      </c>
      <c r="L45" s="138">
        <v>40</v>
      </c>
      <c r="M45" s="138">
        <v>0</v>
      </c>
      <c r="N45" s="138">
        <v>0</v>
      </c>
      <c r="O45" s="138">
        <f>SUM(B45,C45,D45,,F45,I45,J45,K45)</f>
        <v>40</v>
      </c>
      <c r="P45" s="128">
        <f>SUM(E45,G45,H45)</f>
        <v>0</v>
      </c>
      <c r="Q45" s="140">
        <f>SUM(O45,P45)</f>
        <v>40</v>
      </c>
      <c r="R45" s="289">
        <f>P45+Q45</f>
        <v>40</v>
      </c>
    </row>
    <row r="46" spans="1:33">
      <c r="A46" s="301" t="s">
        <v>120</v>
      </c>
      <c r="B46" s="284">
        <v>170</v>
      </c>
      <c r="C46" s="138">
        <v>20</v>
      </c>
      <c r="D46" s="138">
        <v>70</v>
      </c>
      <c r="E46" s="138">
        <v>60</v>
      </c>
      <c r="F46" s="138">
        <v>110</v>
      </c>
      <c r="G46" s="138">
        <v>20</v>
      </c>
      <c r="H46" s="138">
        <v>30</v>
      </c>
      <c r="I46" s="138">
        <v>30</v>
      </c>
      <c r="J46" s="138">
        <v>0</v>
      </c>
      <c r="K46" s="138">
        <v>40</v>
      </c>
      <c r="L46" s="138">
        <v>260</v>
      </c>
      <c r="M46" s="138">
        <v>110</v>
      </c>
      <c r="N46" s="138">
        <v>70</v>
      </c>
      <c r="O46" s="138">
        <f>SUM(B46,C46,D46,,F46,I46,J46,K46)</f>
        <v>440</v>
      </c>
      <c r="P46" s="128">
        <f>SUM(E46,G46,H46)</f>
        <v>110</v>
      </c>
      <c r="Q46" s="140">
        <f>SUM(O46,P46)</f>
        <v>550</v>
      </c>
      <c r="R46" s="289">
        <f t="shared" ref="R46:R47" si="6">P46+Q46</f>
        <v>660</v>
      </c>
    </row>
    <row r="47" spans="1:33">
      <c r="A47" s="302" t="s">
        <v>112</v>
      </c>
      <c r="B47" s="287">
        <v>180</v>
      </c>
      <c r="C47" s="80">
        <v>40</v>
      </c>
      <c r="D47" s="80">
        <v>45</v>
      </c>
      <c r="E47" s="80">
        <v>60</v>
      </c>
      <c r="F47" s="80">
        <v>90</v>
      </c>
      <c r="G47" s="80">
        <v>30</v>
      </c>
      <c r="H47" s="80">
        <v>40</v>
      </c>
      <c r="I47" s="80">
        <v>0</v>
      </c>
      <c r="J47" s="80">
        <v>0</v>
      </c>
      <c r="K47" s="80">
        <v>40</v>
      </c>
      <c r="L47" s="80">
        <v>265</v>
      </c>
      <c r="M47" s="80">
        <v>90</v>
      </c>
      <c r="N47" s="80">
        <v>40</v>
      </c>
      <c r="O47" s="80">
        <f>SUM(B47,C47,D47,,F47,I47,J47,K47)</f>
        <v>395</v>
      </c>
      <c r="P47" s="297">
        <f>SUM(E47,G47,H47)</f>
        <v>130</v>
      </c>
      <c r="Q47" s="298">
        <f>SUM(O47,P47)</f>
        <v>525</v>
      </c>
      <c r="R47" s="316">
        <f t="shared" si="6"/>
        <v>655</v>
      </c>
    </row>
  </sheetData>
  <sheetProtection algorithmName="SHA-512" hashValue="h4UveKs8PGbACU/FEkgDVlLdW2wT54X3bS/OtMmlry2sKWvnuqGJOMSFvH1UVh+ZL902n5gMo8RyUQ+DtdPxyA==" saltValue="+mwVVZRKWyv0PUF4sqbTIg==" spinCount="100000" sheet="1" objects="1" scenarios="1"/>
  <sortState ref="U3:V34">
    <sortCondition ref="V3:V3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17975DD2F53F47B46EEE0D0062076F" ma:contentTypeVersion="" ma:contentTypeDescription="Create a new document." ma:contentTypeScope="" ma:versionID="67d30aa78d7ca6511e0160a6c5a4838e">
  <xsd:schema xmlns:xsd="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1BFE747-6EB5-4397-99F1-5A338A508D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85EDA4E-5FAA-46DD-9E44-D0DD7AEAE817}">
  <ds:schemaRefs>
    <ds:schemaRef ds:uri="http://schemas.microsoft.com/sharepoint/v3/contenttype/forms"/>
  </ds:schemaRefs>
</ds:datastoreItem>
</file>

<file path=customXml/itemProps3.xml><?xml version="1.0" encoding="utf-8"?>
<ds:datastoreItem xmlns:ds="http://schemas.openxmlformats.org/officeDocument/2006/customXml" ds:itemID="{16B49507-8738-4EFD-B9AC-D63AA578E844}">
  <ds:schemaRef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50</vt:i4>
      </vt:variant>
    </vt:vector>
  </HeadingPairs>
  <TitlesOfParts>
    <vt:vector size="55" baseType="lpstr">
      <vt:lpstr>Scoring</vt:lpstr>
      <vt:lpstr>Questionnaire</vt:lpstr>
      <vt:lpstr>Overview country factsheet 2017</vt:lpstr>
      <vt:lpstr>Overview country factsheet 2016</vt:lpstr>
      <vt:lpstr>Overview country factsheet 2015</vt:lpstr>
      <vt:lpstr>Questionnaire!_Toc476813132</vt:lpstr>
      <vt:lpstr>Q2.1</vt:lpstr>
      <vt:lpstr>Q2.10</vt:lpstr>
      <vt:lpstr>Q2.12</vt:lpstr>
      <vt:lpstr>Q2.13</vt:lpstr>
      <vt:lpstr>Q2.14</vt:lpstr>
      <vt:lpstr>Q2.15.1</vt:lpstr>
      <vt:lpstr>Q2.15.2</vt:lpstr>
      <vt:lpstr>Q2.17</vt:lpstr>
      <vt:lpstr>Q2.19</vt:lpstr>
      <vt:lpstr>Q2.2.1</vt:lpstr>
      <vt:lpstr>Q2.2.2</vt:lpstr>
      <vt:lpstr>Q2.2.3</vt:lpstr>
      <vt:lpstr>Q2.3.1</vt:lpstr>
      <vt:lpstr>Q2.3.2</vt:lpstr>
      <vt:lpstr>Q2.4</vt:lpstr>
      <vt:lpstr>Q2.5</vt:lpstr>
      <vt:lpstr>Q2.6.1</vt:lpstr>
      <vt:lpstr>Q2.6.2</vt:lpstr>
      <vt:lpstr>Q2.7</vt:lpstr>
      <vt:lpstr>Q2.8</vt:lpstr>
      <vt:lpstr>Q3.1</vt:lpstr>
      <vt:lpstr>Q3.12</vt:lpstr>
      <vt:lpstr>Q3.13</vt:lpstr>
      <vt:lpstr>Q3.14</vt:lpstr>
      <vt:lpstr>Q3.15</vt:lpstr>
      <vt:lpstr>Q3.2</vt:lpstr>
      <vt:lpstr>Q3.3.1</vt:lpstr>
      <vt:lpstr>Q4.1</vt:lpstr>
      <vt:lpstr>Q4.2</vt:lpstr>
      <vt:lpstr>Q4.3</vt:lpstr>
      <vt:lpstr>Q4.4</vt:lpstr>
      <vt:lpstr>Q4.5</vt:lpstr>
      <vt:lpstr>Q4.6</vt:lpstr>
      <vt:lpstr>Q4.7</vt:lpstr>
      <vt:lpstr>Q4.8</vt:lpstr>
      <vt:lpstr>Q4.9</vt:lpstr>
      <vt:lpstr>Q7.1</vt:lpstr>
      <vt:lpstr>Q7.10</vt:lpstr>
      <vt:lpstr>Q7.11</vt:lpstr>
      <vt:lpstr>Q7.12</vt:lpstr>
      <vt:lpstr>Q7.13</vt:lpstr>
      <vt:lpstr>Q7.2</vt:lpstr>
      <vt:lpstr>Q7.3</vt:lpstr>
      <vt:lpstr>Q7.4</vt:lpstr>
      <vt:lpstr>Q7.5</vt:lpstr>
      <vt:lpstr>Q7.6</vt:lpstr>
      <vt:lpstr>Q7.7</vt:lpstr>
      <vt:lpstr>Q7.8</vt:lpstr>
      <vt:lpstr>Q7.9</vt:lpstr>
    </vt:vector>
  </TitlesOfParts>
  <Company>Capgemini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evsteenb</dc:creator>
  <cp:lastModifiedBy>carmen.chornet</cp:lastModifiedBy>
  <cp:lastPrinted>2017-11-03T13:23:46Z</cp:lastPrinted>
  <dcterms:created xsi:type="dcterms:W3CDTF">2016-02-22T13:22:19Z</dcterms:created>
  <dcterms:modified xsi:type="dcterms:W3CDTF">2018-01-19T08:54:50Z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0x010100C617975DD2F53F47B46EEE0D0062076F</vt:lpwstr>
  </property>
</Properties>
</file>